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izmendi\Documents\drupal\web5.0\"/>
    </mc:Choice>
  </mc:AlternateContent>
  <bookViews>
    <workbookView xWindow="0" yWindow="0" windowWidth="20490" windowHeight="7620" activeTab="1"/>
  </bookViews>
  <sheets>
    <sheet name="Presentors" sheetId="19" r:id="rId1"/>
    <sheet name="Sensitivity Analysis" sheetId="4" r:id="rId2"/>
    <sheet name="Sales Needed" sheetId="15" r:id="rId3"/>
    <sheet name="5 line Income Statement" sheetId="14" r:id="rId4"/>
    <sheet name="5 line IS Expanded" sheetId="17" r:id="rId5"/>
    <sheet name="Budget Example" sheetId="16" r:id="rId6"/>
  </sheets>
  <externalReferences>
    <externalReference r:id="rId7"/>
  </externalReferences>
  <definedNames>
    <definedName name="_Order1" hidden="1">255</definedName>
    <definedName name="_Order2" hidden="1">255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6" l="1"/>
  <c r="G23" i="16" s="1"/>
  <c r="F22" i="16"/>
  <c r="G16" i="16"/>
  <c r="F15" i="16"/>
  <c r="G15" i="16" s="1"/>
  <c r="G14" i="16"/>
  <c r="G13" i="16"/>
  <c r="F7" i="16"/>
  <c r="H4" i="16"/>
  <c r="H14" i="16" s="1"/>
  <c r="F8" i="16"/>
  <c r="B8" i="17"/>
  <c r="C8" i="17" s="1"/>
  <c r="B5" i="17"/>
  <c r="C5" i="17" s="1"/>
  <c r="B4" i="17"/>
  <c r="C4" i="17" s="1"/>
  <c r="B3" i="17"/>
  <c r="C3" i="17" s="1"/>
  <c r="B2" i="17"/>
  <c r="B5" i="14"/>
  <c r="C5" i="14" s="1"/>
  <c r="B3" i="14"/>
  <c r="C3" i="14" s="1"/>
  <c r="B2" i="14"/>
  <c r="B4" i="14" s="1"/>
  <c r="B6" i="14" s="1"/>
  <c r="C6" i="14" s="1"/>
  <c r="B7" i="17" l="1"/>
  <c r="H22" i="16"/>
  <c r="F24" i="16"/>
  <c r="F37" i="16" s="1"/>
  <c r="H23" i="16"/>
  <c r="G22" i="16"/>
  <c r="G24" i="16" s="1"/>
  <c r="G37" i="16" s="1"/>
  <c r="F9" i="16"/>
  <c r="H8" i="16"/>
  <c r="G8" i="16"/>
  <c r="G17" i="16"/>
  <c r="G33" i="16" s="1"/>
  <c r="G7" i="16"/>
  <c r="H16" i="16"/>
  <c r="H13" i="16"/>
  <c r="F17" i="16"/>
  <c r="H15" i="16"/>
  <c r="H7" i="16"/>
  <c r="C7" i="17"/>
  <c r="B9" i="17"/>
  <c r="C9" i="17" s="1"/>
  <c r="C6" i="17"/>
  <c r="C4" i="14"/>
  <c r="H24" i="16" l="1"/>
  <c r="G9" i="16"/>
  <c r="G19" i="16" s="1"/>
  <c r="G26" i="16"/>
  <c r="G39" i="16" s="1"/>
  <c r="F33" i="16"/>
  <c r="F26" i="16"/>
  <c r="H17" i="16"/>
  <c r="F19" i="16"/>
  <c r="H9" i="16"/>
  <c r="F31" i="16"/>
  <c r="G31" i="16" l="1"/>
  <c r="F35" i="16"/>
  <c r="E45" i="16" s="1"/>
  <c r="H19" i="16"/>
  <c r="F28" i="16"/>
  <c r="H26" i="16"/>
  <c r="F39" i="16"/>
  <c r="G28" i="16"/>
  <c r="G41" i="16" s="1"/>
  <c r="G35" i="16"/>
  <c r="H45" i="16" l="1"/>
  <c r="F45" i="16"/>
  <c r="G45" i="16"/>
  <c r="E46" i="16"/>
  <c r="H28" i="16"/>
  <c r="F41" i="16"/>
  <c r="E47" i="16" s="1"/>
  <c r="H47" i="16" l="1"/>
  <c r="G47" i="16"/>
  <c r="F47" i="16"/>
  <c r="H46" i="16"/>
  <c r="G46" i="16"/>
  <c r="F46" i="16"/>
  <c r="E7" i="15" l="1"/>
  <c r="E9" i="15" s="1"/>
  <c r="E11" i="15" s="1"/>
  <c r="D7" i="15"/>
  <c r="D9" i="15" s="1"/>
  <c r="D11" i="15" s="1"/>
  <c r="C7" i="15"/>
  <c r="C9" i="15" s="1"/>
  <c r="C11" i="15" s="1"/>
  <c r="B13" i="4" l="1"/>
  <c r="C19" i="4" l="1"/>
  <c r="E13" i="4"/>
  <c r="C21" i="4" l="1"/>
  <c r="E18" i="4"/>
  <c r="E16" i="4"/>
  <c r="E15" i="4"/>
  <c r="E14" i="4"/>
  <c r="E10" i="4"/>
  <c r="B10" i="4"/>
  <c r="B17" i="4" s="1"/>
  <c r="F13" i="4" l="1"/>
  <c r="E19" i="4"/>
  <c r="F10" i="4"/>
  <c r="C22" i="4"/>
  <c r="C23" i="4" s="1"/>
  <c r="F17" i="4" l="1"/>
  <c r="E21" i="4"/>
  <c r="E22" i="4" s="1"/>
  <c r="E23" i="4" s="1"/>
  <c r="F23" i="4" s="1"/>
</calcChain>
</file>

<file path=xl/sharedStrings.xml><?xml version="1.0" encoding="utf-8"?>
<sst xmlns="http://schemas.openxmlformats.org/spreadsheetml/2006/main" count="111" uniqueCount="95">
  <si>
    <t>Sensitivity Analysis:  A Place To Start</t>
  </si>
  <si>
    <t>Prepared by Ruby Ward, Department of Economics and Cooperative Extension</t>
  </si>
  <si>
    <t>Utah State Univeristy, Logan, Utah</t>
  </si>
  <si>
    <t>ruby.ward@usu.edu</t>
  </si>
  <si>
    <t>change these cells to reflect the operation</t>
  </si>
  <si>
    <t>Use these cells to examine the effect of percentage changes.</t>
  </si>
  <si>
    <t>% change</t>
  </si>
  <si>
    <t>New Result</t>
  </si>
  <si>
    <t>Revenue</t>
  </si>
  <si>
    <t>Expenses</t>
  </si>
  <si>
    <t>Feed</t>
  </si>
  <si>
    <t>Inputs</t>
  </si>
  <si>
    <t>Labor</t>
  </si>
  <si>
    <t>Marketing</t>
  </si>
  <si>
    <t>Gross Margin</t>
  </si>
  <si>
    <t>Overhead</t>
  </si>
  <si>
    <t>Total Expenses</t>
  </si>
  <si>
    <t>Net Income before taxes</t>
  </si>
  <si>
    <t xml:space="preserve">Income taxes </t>
  </si>
  <si>
    <t>Percent change in net income</t>
  </si>
  <si>
    <t>Net Income</t>
  </si>
  <si>
    <t>This spreadsheet is set up to analyze what makes a significant difference  in your bottom line.</t>
  </si>
  <si>
    <t>The numbers in green must be changed to accurately reflect your situation.  You can then</t>
  </si>
  <si>
    <t>Change the numbers in yellow to see how sensitive your bottom line is to changes in income.</t>
  </si>
  <si>
    <t>Below are a set of example situations and the changes needed to refelct them.</t>
  </si>
  <si>
    <t xml:space="preserve">   1.  If volume increases by 10% you would put 10% in all the yellow boxes except for overhead </t>
  </si>
  <si>
    <t xml:space="preserve">        which should not change.</t>
  </si>
  <si>
    <t xml:space="preserve">   2.  If prices increase by 10% but keep everything else the same.  Put 10% in the top yellow box.</t>
  </si>
  <si>
    <t xml:space="preserve">   3.  If costs other than labor go down by 10%, put -10% in the yellow box for inputs.</t>
  </si>
  <si>
    <t xml:space="preserve">   4.  This can also be used to look at the effect of increases in costs.  </t>
  </si>
  <si>
    <t>Put your numbers here</t>
  </si>
  <si>
    <t>BUDGET</t>
  </si>
  <si>
    <t>Current</t>
  </si>
  <si>
    <t>option 1</t>
  </si>
  <si>
    <t>option 2</t>
  </si>
  <si>
    <t>A</t>
  </si>
  <si>
    <t>Owner Draw Desired (include income taxes):</t>
  </si>
  <si>
    <t>B</t>
  </si>
  <si>
    <t>Bank Principal payments required:</t>
  </si>
  <si>
    <t>C</t>
  </si>
  <si>
    <t xml:space="preserve">            Total Profit Required: (A + B)</t>
  </si>
  <si>
    <t>D</t>
  </si>
  <si>
    <t>Overhead Expenses:</t>
  </si>
  <si>
    <t>E</t>
  </si>
  <si>
    <t xml:space="preserve">            Gross Margin Required: (C + D) </t>
  </si>
  <si>
    <t>F</t>
  </si>
  <si>
    <t>Divide by Gross Margin Percentage</t>
  </si>
  <si>
    <t>G</t>
  </si>
  <si>
    <t xml:space="preserve">              Sales Volume Required: (E/F)*</t>
  </si>
  <si>
    <t>This is used to examine what level of sales are needed to reach a certain level of owner draw from the business.</t>
  </si>
  <si>
    <t>Look at upto 3 different situations side by side</t>
  </si>
  <si>
    <t>*Note:  Line G will show "#DIV/0!" until a percentage is typed into line F.</t>
  </si>
  <si>
    <t>Historical</t>
  </si>
  <si>
    <t>Dollars</t>
  </si>
  <si>
    <t>% of Sales</t>
  </si>
  <si>
    <t>Sales</t>
  </si>
  <si>
    <t>- Variable Costs</t>
  </si>
  <si>
    <t>= Gross Margin:</t>
  </si>
  <si>
    <t xml:space="preserve">   - Fixed Costs/Overhead</t>
  </si>
  <si>
    <t>= Profit</t>
  </si>
  <si>
    <t>- Feed</t>
  </si>
  <si>
    <t>- Inputs</t>
  </si>
  <si>
    <t>- Labor</t>
  </si>
  <si>
    <t>- Marketing</t>
  </si>
  <si>
    <t>General Composite Ranch</t>
  </si>
  <si>
    <t>Total</t>
  </si>
  <si>
    <t>Per AUY</t>
  </si>
  <si>
    <t>Per Calf</t>
  </si>
  <si>
    <t>INCOME</t>
  </si>
  <si>
    <t>Price</t>
  </si>
  <si>
    <t>Quantity</t>
  </si>
  <si>
    <t>Cwt</t>
  </si>
  <si>
    <t>Calves</t>
  </si>
  <si>
    <t>Cull Cows</t>
  </si>
  <si>
    <t>Total Income</t>
  </si>
  <si>
    <t>EXPENSES</t>
  </si>
  <si>
    <t>Variable Costs</t>
  </si>
  <si>
    <t>Lease and Grazing Fees</t>
  </si>
  <si>
    <t>Livestock Expenses (inputs)</t>
  </si>
  <si>
    <t>Total Variable Expenses</t>
  </si>
  <si>
    <t>Net Cash Return Over Varialbe Expenses (Margin)</t>
  </si>
  <si>
    <t>Fixed Costs</t>
  </si>
  <si>
    <t>Average Fixed Costs Per AU</t>
  </si>
  <si>
    <t>Cash fixed (property tax &amp; Insurance)</t>
  </si>
  <si>
    <t>Depreciation</t>
  </si>
  <si>
    <t>Total Fixed Expenses</t>
  </si>
  <si>
    <t>Net Ranch Income</t>
  </si>
  <si>
    <t>Net Cash Return Over Variable Expenses (Margin)</t>
  </si>
  <si>
    <t>Returns</t>
  </si>
  <si>
    <t>Per Cow</t>
  </si>
  <si>
    <t>Per Calf Sold</t>
  </si>
  <si>
    <t>Per Cwt</t>
  </si>
  <si>
    <t>Returns above variable costs</t>
  </si>
  <si>
    <t>Returns above Variable and Cash Fixed Costs</t>
  </si>
  <si>
    <t>Returns above all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</si>
</sst>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.00"/>
    <numFmt numFmtId="167" formatCode="0.0"/>
    <numFmt numFmtId="168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28"/>
      <color rgb="FFFFFFFF"/>
      <name val="Calibri"/>
      <family val="2"/>
    </font>
    <font>
      <sz val="28"/>
      <color rgb="FF000000"/>
      <name val="Calibri"/>
      <family val="2"/>
    </font>
    <font>
      <sz val="28"/>
      <name val="Arial"/>
      <family val="2"/>
    </font>
    <font>
      <sz val="28"/>
      <color rgb="FFFF0000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/>
    <xf numFmtId="0" fontId="5" fillId="0" borderId="0" xfId="3" applyAlignment="1" applyProtection="1"/>
    <xf numFmtId="0" fontId="2" fillId="2" borderId="0" xfId="2" applyFill="1"/>
    <xf numFmtId="0" fontId="2" fillId="3" borderId="0" xfId="2" applyFill="1"/>
    <xf numFmtId="0" fontId="7" fillId="0" borderId="0" xfId="2" applyFont="1"/>
    <xf numFmtId="44" fontId="7" fillId="0" borderId="0" xfId="5" applyFont="1"/>
    <xf numFmtId="9" fontId="0" fillId="0" borderId="0" xfId="6" applyFont="1"/>
    <xf numFmtId="44" fontId="0" fillId="0" borderId="0" xfId="5" applyFont="1"/>
    <xf numFmtId="9" fontId="7" fillId="0" borderId="0" xfId="4" applyFont="1"/>
    <xf numFmtId="9" fontId="7" fillId="0" borderId="0" xfId="6" applyFont="1"/>
    <xf numFmtId="0" fontId="2" fillId="0" borderId="0" xfId="2" applyFill="1"/>
    <xf numFmtId="0" fontId="2" fillId="0" borderId="0" xfId="2" applyAlignment="1">
      <alignment horizontal="left"/>
    </xf>
    <xf numFmtId="9" fontId="7" fillId="0" borderId="1" xfId="4" applyFont="1" applyBorder="1" applyAlignment="1">
      <alignment horizontal="center"/>
    </xf>
    <xf numFmtId="0" fontId="2" fillId="0" borderId="0" xfId="2" applyFont="1"/>
    <xf numFmtId="165" fontId="7" fillId="2" borderId="0" xfId="5" applyNumberFormat="1" applyFont="1" applyFill="1"/>
    <xf numFmtId="165" fontId="7" fillId="0" borderId="0" xfId="5" applyNumberFormat="1" applyFont="1"/>
    <xf numFmtId="165" fontId="0" fillId="0" borderId="0" xfId="5" applyNumberFormat="1" applyFont="1"/>
    <xf numFmtId="9" fontId="7" fillId="0" borderId="0" xfId="1" applyFont="1"/>
    <xf numFmtId="0" fontId="8" fillId="4" borderId="2" xfId="0" applyFont="1" applyFill="1" applyBorder="1" applyAlignment="1">
      <alignment horizontal="left" vertical="center" wrapText="1" readingOrder="1"/>
    </xf>
    <xf numFmtId="0" fontId="9" fillId="5" borderId="3" xfId="0" applyFont="1" applyFill="1" applyBorder="1" applyAlignment="1">
      <alignment horizontal="left" vertical="center" wrapText="1" readingOrder="1"/>
    </xf>
    <xf numFmtId="6" fontId="9" fillId="6" borderId="3" xfId="0" applyNumberFormat="1" applyFont="1" applyFill="1" applyBorder="1" applyAlignment="1">
      <alignment horizontal="left" vertical="center" wrapText="1" readingOrder="1"/>
    </xf>
    <xf numFmtId="0" fontId="9" fillId="7" borderId="4" xfId="0" applyFont="1" applyFill="1" applyBorder="1" applyAlignment="1">
      <alignment horizontal="left" vertical="center" wrapText="1" readingOrder="1"/>
    </xf>
    <xf numFmtId="6" fontId="9" fillId="6" borderId="4" xfId="0" applyNumberFormat="1" applyFont="1" applyFill="1" applyBorder="1" applyAlignment="1">
      <alignment horizontal="left" vertical="center" wrapText="1" readingOrder="1"/>
    </xf>
    <xf numFmtId="0" fontId="10" fillId="5" borderId="4" xfId="0" applyFont="1" applyFill="1" applyBorder="1" applyAlignment="1">
      <alignment horizontal="left" vertical="center" wrapText="1" readingOrder="1"/>
    </xf>
    <xf numFmtId="6" fontId="10" fillId="5" borderId="4" xfId="0" applyNumberFormat="1" applyFont="1" applyFill="1" applyBorder="1" applyAlignment="1">
      <alignment horizontal="left" vertical="center" wrapText="1" readingOrder="1"/>
    </xf>
    <xf numFmtId="9" fontId="9" fillId="6" borderId="4" xfId="0" applyNumberFormat="1" applyFont="1" applyFill="1" applyBorder="1" applyAlignment="1">
      <alignment horizontal="left" vertical="center" wrapText="1" readingOrder="1"/>
    </xf>
    <xf numFmtId="0" fontId="10" fillId="5" borderId="5" xfId="0" applyFont="1" applyFill="1" applyBorder="1" applyAlignment="1">
      <alignment horizontal="left" vertical="center" wrapText="1" readingOrder="1"/>
    </xf>
    <xf numFmtId="6" fontId="10" fillId="5" borderId="5" xfId="0" applyNumberFormat="1" applyFont="1" applyFill="1" applyBorder="1" applyAlignment="1">
      <alignment horizontal="left" vertical="center" wrapText="1" readingOrder="1"/>
    </xf>
    <xf numFmtId="0" fontId="2" fillId="6" borderId="0" xfId="2" applyFill="1"/>
    <xf numFmtId="44" fontId="2" fillId="0" borderId="0" xfId="2" applyNumberFormat="1"/>
    <xf numFmtId="0" fontId="12" fillId="4" borderId="2" xfId="0" applyFont="1" applyFill="1" applyBorder="1" applyAlignment="1">
      <alignment horizontal="left" vertical="center" wrapText="1" readingOrder="1"/>
    </xf>
    <xf numFmtId="0" fontId="12" fillId="4" borderId="2" xfId="0" applyFont="1" applyFill="1" applyBorder="1" applyAlignment="1">
      <alignment horizontal="center" vertical="center" wrapText="1" readingOrder="1"/>
    </xf>
    <xf numFmtId="0" fontId="13" fillId="5" borderId="3" xfId="0" applyFont="1" applyFill="1" applyBorder="1" applyAlignment="1">
      <alignment horizontal="left" vertical="center" wrapText="1" readingOrder="1"/>
    </xf>
    <xf numFmtId="6" fontId="13" fillId="5" borderId="3" xfId="0" applyNumberFormat="1" applyFont="1" applyFill="1" applyBorder="1" applyAlignment="1">
      <alignment horizontal="center" vertical="center" wrapText="1" readingOrder="1"/>
    </xf>
    <xf numFmtId="9" fontId="13" fillId="5" borderId="3" xfId="0" applyNumberFormat="1" applyFont="1" applyFill="1" applyBorder="1" applyAlignment="1">
      <alignment horizontal="center" vertical="center" wrapText="1" readingOrder="1"/>
    </xf>
    <xf numFmtId="0" fontId="14" fillId="7" borderId="4" xfId="0" quotePrefix="1" applyFont="1" applyFill="1" applyBorder="1" applyAlignment="1">
      <alignment horizontal="left" vertical="center" wrapText="1" indent="2" readingOrder="1"/>
    </xf>
    <xf numFmtId="6" fontId="15" fillId="7" borderId="6" xfId="0" applyNumberFormat="1" applyFont="1" applyFill="1" applyBorder="1" applyAlignment="1">
      <alignment horizontal="center" vertical="center" wrapText="1" readingOrder="1"/>
    </xf>
    <xf numFmtId="9" fontId="15" fillId="7" borderId="6" xfId="0" applyNumberFormat="1" applyFont="1" applyFill="1" applyBorder="1" applyAlignment="1">
      <alignment horizontal="center" vertical="center" wrapText="1" readingOrder="1"/>
    </xf>
    <xf numFmtId="0" fontId="13" fillId="5" borderId="4" xfId="0" applyFont="1" applyFill="1" applyBorder="1" applyAlignment="1">
      <alignment horizontal="left" vertical="center" wrapText="1" readingOrder="1"/>
    </xf>
    <xf numFmtId="6" fontId="13" fillId="5" borderId="4" xfId="0" applyNumberFormat="1" applyFont="1" applyFill="1" applyBorder="1" applyAlignment="1">
      <alignment horizontal="center" vertical="center" wrapText="1" readingOrder="1"/>
    </xf>
    <xf numFmtId="9" fontId="13" fillId="5" borderId="4" xfId="1" applyFont="1" applyFill="1" applyBorder="1" applyAlignment="1">
      <alignment horizontal="center" vertical="center" wrapText="1" readingOrder="1"/>
    </xf>
    <xf numFmtId="0" fontId="13" fillId="7" borderId="4" xfId="0" applyFont="1" applyFill="1" applyBorder="1" applyAlignment="1">
      <alignment horizontal="left" vertical="center" wrapText="1" readingOrder="1"/>
    </xf>
    <xf numFmtId="6" fontId="15" fillId="7" borderId="4" xfId="0" applyNumberFormat="1" applyFont="1" applyFill="1" applyBorder="1" applyAlignment="1">
      <alignment horizontal="center" vertical="center" wrapText="1" readingOrder="1"/>
    </xf>
    <xf numFmtId="0" fontId="13" fillId="5" borderId="4" xfId="0" quotePrefix="1" applyFont="1" applyFill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center"/>
    </xf>
    <xf numFmtId="0" fontId="1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0" xfId="0" applyNumberFormat="1"/>
    <xf numFmtId="167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1" fillId="8" borderId="0" xfId="0" applyFont="1" applyFill="1"/>
    <xf numFmtId="0" fontId="11" fillId="8" borderId="0" xfId="0" applyFont="1" applyFill="1" applyAlignment="1">
      <alignment horizontal="center"/>
    </xf>
    <xf numFmtId="168" fontId="11" fillId="8" borderId="8" xfId="0" applyNumberFormat="1" applyFont="1" applyFill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0" fontId="11" fillId="0" borderId="0" xfId="0" applyFont="1"/>
    <xf numFmtId="0" fontId="0" fillId="8" borderId="0" xfId="0" applyFill="1"/>
    <xf numFmtId="0" fontId="11" fillId="0" borderId="0" xfId="0" applyFont="1" applyFill="1"/>
    <xf numFmtId="0" fontId="0" fillId="0" borderId="0" xfId="0" applyFill="1"/>
    <xf numFmtId="168" fontId="0" fillId="0" borderId="0" xfId="0" applyNumberFormat="1" applyFill="1" applyAlignment="1">
      <alignment horizontal="center"/>
    </xf>
    <xf numFmtId="0" fontId="0" fillId="0" borderId="7" xfId="0" applyFont="1" applyBorder="1"/>
    <xf numFmtId="168" fontId="11" fillId="8" borderId="9" xfId="0" applyNumberFormat="1" applyFont="1" applyFill="1" applyBorder="1" applyAlignment="1">
      <alignment horizontal="center"/>
    </xf>
    <xf numFmtId="0" fontId="11" fillId="9" borderId="0" xfId="0" applyFont="1" applyFill="1"/>
    <xf numFmtId="168" fontId="11" fillId="9" borderId="0" xfId="0" applyNumberFormat="1" applyFont="1" applyFill="1" applyBorder="1" applyAlignment="1">
      <alignment horizontal="center"/>
    </xf>
    <xf numFmtId="168" fontId="11" fillId="8" borderId="0" xfId="0" applyNumberFormat="1" applyFont="1" applyFill="1" applyBorder="1" applyAlignment="1">
      <alignment horizontal="center"/>
    </xf>
    <xf numFmtId="168" fontId="11" fillId="8" borderId="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0" fillId="0" borderId="0" xfId="0" applyBorder="1"/>
    <xf numFmtId="0" fontId="11" fillId="0" borderId="10" xfId="0" applyFont="1" applyBorder="1" applyAlignment="1">
      <alignment horizontal="center"/>
    </xf>
    <xf numFmtId="0" fontId="0" fillId="0" borderId="11" xfId="0" applyBorder="1"/>
    <xf numFmtId="0" fontId="1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readingOrder="1"/>
    </xf>
    <xf numFmtId="15" fontId="2" fillId="0" borderId="0" xfId="3" applyNumberFormat="1" applyFont="1" applyAlignment="1" applyProtection="1"/>
    <xf numFmtId="15" fontId="2" fillId="2" borderId="0" xfId="3" applyNumberFormat="1" applyFont="1" applyFill="1" applyAlignment="1" applyProtection="1"/>
    <xf numFmtId="15" fontId="2" fillId="3" borderId="0" xfId="3" applyNumberFormat="1" applyFont="1" applyFill="1" applyAlignment="1" applyProtection="1"/>
    <xf numFmtId="9" fontId="2" fillId="0" borderId="1" xfId="4" applyFont="1" applyBorder="1"/>
    <xf numFmtId="9" fontId="2" fillId="3" borderId="0" xfId="6" applyNumberFormat="1" applyFont="1" applyFill="1"/>
    <xf numFmtId="9" fontId="2" fillId="0" borderId="1" xfId="4" applyFont="1" applyBorder="1" applyAlignment="1">
      <alignment horizontal="center" vertical="center"/>
    </xf>
    <xf numFmtId="165" fontId="2" fillId="2" borderId="0" xfId="5" applyNumberFormat="1" applyFont="1" applyFill="1"/>
    <xf numFmtId="9" fontId="2" fillId="3" borderId="0" xfId="6" applyFont="1" applyFill="1"/>
    <xf numFmtId="165" fontId="2" fillId="0" borderId="0" xfId="5" applyNumberFormat="1" applyFont="1" applyFill="1"/>
    <xf numFmtId="9" fontId="2" fillId="0" borderId="0" xfId="6" applyFont="1" applyFill="1"/>
    <xf numFmtId="9" fontId="2" fillId="0" borderId="0" xfId="4" applyFont="1"/>
    <xf numFmtId="164" fontId="2" fillId="2" borderId="0" xfId="6" applyNumberFormat="1" applyFont="1" applyFill="1"/>
    <xf numFmtId="0" fontId="0" fillId="0" borderId="12" xfId="0" applyBorder="1"/>
    <xf numFmtId="0" fontId="0" fillId="0" borderId="10" xfId="0" applyBorder="1"/>
    <xf numFmtId="9" fontId="2" fillId="0" borderId="1" xfId="4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readingOrder="1"/>
    </xf>
    <xf numFmtId="0" fontId="0" fillId="0" borderId="0" xfId="0" applyAlignment="1"/>
  </cellXfs>
  <cellStyles count="7">
    <cellStyle name="Currency 2" xfId="5"/>
    <cellStyle name="Hyperlink 2" xfId="3"/>
    <cellStyle name="Normal" xfId="0" builtinId="0"/>
    <cellStyle name="Normal 2" xfId="2"/>
    <cellStyle name="Percent" xfId="1" builtinId="5"/>
    <cellStyle name="Percent 2" xfId="4"/>
    <cellStyle name="Percent 3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4</xdr:row>
      <xdr:rowOff>0</xdr:rowOff>
    </xdr:from>
    <xdr:to>
      <xdr:col>17</xdr:col>
      <xdr:colOff>247650</xdr:colOff>
      <xdr:row>30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3E3F20D-04B6-403E-BFAF-48827DB58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0"/>
          <a:ext cx="10448925" cy="4981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y%20Ward/Desktop/Trent%20vicki/RME%20webinars/2020%20Tribal%20Webinar%20Examples%20and%20t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o bulls (2)"/>
      <sheetName val="Budget no bulls"/>
      <sheetName val="sales dollars needed"/>
      <sheetName val="5 line IS"/>
      <sheetName val="Expanded 5 line IS"/>
      <sheetName val="Sensitivity"/>
      <sheetName val="Original Budget"/>
      <sheetName val="MyFi example Order"/>
      <sheetName val="MYFI -CFAP payment"/>
      <sheetName val="My FiCattle and operating loan "/>
      <sheetName val="my fi repaid cc"/>
      <sheetName val="Trailer"/>
    </sheetNames>
    <sheetDataSet>
      <sheetData sheetId="0"/>
      <sheetData sheetId="1">
        <row r="7">
          <cell r="F7">
            <v>27600</v>
          </cell>
        </row>
        <row r="11">
          <cell r="F11">
            <v>2077.293105140875</v>
          </cell>
        </row>
        <row r="12">
          <cell r="F12">
            <v>2709.5127458359239</v>
          </cell>
        </row>
        <row r="13">
          <cell r="F13">
            <v>8842.7578782028195</v>
          </cell>
        </row>
        <row r="14">
          <cell r="F14">
            <v>2980.4640204195161</v>
          </cell>
        </row>
        <row r="15">
          <cell r="F15">
            <v>16610.027749599136</v>
          </cell>
        </row>
        <row r="22">
          <cell r="F22">
            <v>7200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y.ward@usu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Q34" sqref="Q34"/>
    </sheetView>
  </sheetViews>
  <sheetFormatPr defaultRowHeight="15" x14ac:dyDescent="0.25"/>
  <sheetData>
    <row r="1" spans="1:12" x14ac:dyDescent="0.25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74"/>
    </row>
    <row r="2" spans="1:12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2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1:12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2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2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2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2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2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2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2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3"/>
  <sheetViews>
    <sheetView tabSelected="1" zoomScale="230" zoomScaleNormal="230" workbookViewId="0">
      <selection activeCell="A7" sqref="A7"/>
    </sheetView>
  </sheetViews>
  <sheetFormatPr defaultRowHeight="12.75" x14ac:dyDescent="0.2"/>
  <cols>
    <col min="1" max="1" width="18.42578125" style="3" customWidth="1"/>
    <col min="2" max="2" width="7.42578125" style="3" customWidth="1"/>
    <col min="3" max="3" width="12.28515625" style="3" bestFit="1" customWidth="1"/>
    <col min="4" max="4" width="10.42578125" style="3" customWidth="1"/>
    <col min="5" max="5" width="12.28515625" style="3" bestFit="1" customWidth="1"/>
    <col min="6" max="256" width="8.7109375" style="3"/>
    <col min="257" max="257" width="15.28515625" style="3" customWidth="1"/>
    <col min="258" max="258" width="7.42578125" style="3" customWidth="1"/>
    <col min="259" max="259" width="12.28515625" style="3" bestFit="1" customWidth="1"/>
    <col min="260" max="260" width="10.42578125" style="3" customWidth="1"/>
    <col min="261" max="261" width="12.28515625" style="3" bestFit="1" customWidth="1"/>
    <col min="262" max="512" width="8.7109375" style="3"/>
    <col min="513" max="513" width="15.28515625" style="3" customWidth="1"/>
    <col min="514" max="514" width="7.42578125" style="3" customWidth="1"/>
    <col min="515" max="515" width="12.28515625" style="3" bestFit="1" customWidth="1"/>
    <col min="516" max="516" width="10.42578125" style="3" customWidth="1"/>
    <col min="517" max="517" width="12.28515625" style="3" bestFit="1" customWidth="1"/>
    <col min="518" max="768" width="8.7109375" style="3"/>
    <col min="769" max="769" width="15.28515625" style="3" customWidth="1"/>
    <col min="770" max="770" width="7.42578125" style="3" customWidth="1"/>
    <col min="771" max="771" width="12.28515625" style="3" bestFit="1" customWidth="1"/>
    <col min="772" max="772" width="10.42578125" style="3" customWidth="1"/>
    <col min="773" max="773" width="12.28515625" style="3" bestFit="1" customWidth="1"/>
    <col min="774" max="1024" width="8.7109375" style="3"/>
    <col min="1025" max="1025" width="15.28515625" style="3" customWidth="1"/>
    <col min="1026" max="1026" width="7.42578125" style="3" customWidth="1"/>
    <col min="1027" max="1027" width="12.28515625" style="3" bestFit="1" customWidth="1"/>
    <col min="1028" max="1028" width="10.42578125" style="3" customWidth="1"/>
    <col min="1029" max="1029" width="12.28515625" style="3" bestFit="1" customWidth="1"/>
    <col min="1030" max="1280" width="8.7109375" style="3"/>
    <col min="1281" max="1281" width="15.28515625" style="3" customWidth="1"/>
    <col min="1282" max="1282" width="7.42578125" style="3" customWidth="1"/>
    <col min="1283" max="1283" width="12.28515625" style="3" bestFit="1" customWidth="1"/>
    <col min="1284" max="1284" width="10.42578125" style="3" customWidth="1"/>
    <col min="1285" max="1285" width="12.28515625" style="3" bestFit="1" customWidth="1"/>
    <col min="1286" max="1536" width="8.7109375" style="3"/>
    <col min="1537" max="1537" width="15.28515625" style="3" customWidth="1"/>
    <col min="1538" max="1538" width="7.42578125" style="3" customWidth="1"/>
    <col min="1539" max="1539" width="12.28515625" style="3" bestFit="1" customWidth="1"/>
    <col min="1540" max="1540" width="10.42578125" style="3" customWidth="1"/>
    <col min="1541" max="1541" width="12.28515625" style="3" bestFit="1" customWidth="1"/>
    <col min="1542" max="1792" width="8.7109375" style="3"/>
    <col min="1793" max="1793" width="15.28515625" style="3" customWidth="1"/>
    <col min="1794" max="1794" width="7.42578125" style="3" customWidth="1"/>
    <col min="1795" max="1795" width="12.28515625" style="3" bestFit="1" customWidth="1"/>
    <col min="1796" max="1796" width="10.42578125" style="3" customWidth="1"/>
    <col min="1797" max="1797" width="12.28515625" style="3" bestFit="1" customWidth="1"/>
    <col min="1798" max="2048" width="8.7109375" style="3"/>
    <col min="2049" max="2049" width="15.28515625" style="3" customWidth="1"/>
    <col min="2050" max="2050" width="7.42578125" style="3" customWidth="1"/>
    <col min="2051" max="2051" width="12.28515625" style="3" bestFit="1" customWidth="1"/>
    <col min="2052" max="2052" width="10.42578125" style="3" customWidth="1"/>
    <col min="2053" max="2053" width="12.28515625" style="3" bestFit="1" customWidth="1"/>
    <col min="2054" max="2304" width="8.7109375" style="3"/>
    <col min="2305" max="2305" width="15.28515625" style="3" customWidth="1"/>
    <col min="2306" max="2306" width="7.42578125" style="3" customWidth="1"/>
    <col min="2307" max="2307" width="12.28515625" style="3" bestFit="1" customWidth="1"/>
    <col min="2308" max="2308" width="10.42578125" style="3" customWidth="1"/>
    <col min="2309" max="2309" width="12.28515625" style="3" bestFit="1" customWidth="1"/>
    <col min="2310" max="2560" width="8.7109375" style="3"/>
    <col min="2561" max="2561" width="15.28515625" style="3" customWidth="1"/>
    <col min="2562" max="2562" width="7.42578125" style="3" customWidth="1"/>
    <col min="2563" max="2563" width="12.28515625" style="3" bestFit="1" customWidth="1"/>
    <col min="2564" max="2564" width="10.42578125" style="3" customWidth="1"/>
    <col min="2565" max="2565" width="12.28515625" style="3" bestFit="1" customWidth="1"/>
    <col min="2566" max="2816" width="8.7109375" style="3"/>
    <col min="2817" max="2817" width="15.28515625" style="3" customWidth="1"/>
    <col min="2818" max="2818" width="7.42578125" style="3" customWidth="1"/>
    <col min="2819" max="2819" width="12.28515625" style="3" bestFit="1" customWidth="1"/>
    <col min="2820" max="2820" width="10.42578125" style="3" customWidth="1"/>
    <col min="2821" max="2821" width="12.28515625" style="3" bestFit="1" customWidth="1"/>
    <col min="2822" max="3072" width="8.7109375" style="3"/>
    <col min="3073" max="3073" width="15.28515625" style="3" customWidth="1"/>
    <col min="3074" max="3074" width="7.42578125" style="3" customWidth="1"/>
    <col min="3075" max="3075" width="12.28515625" style="3" bestFit="1" customWidth="1"/>
    <col min="3076" max="3076" width="10.42578125" style="3" customWidth="1"/>
    <col min="3077" max="3077" width="12.28515625" style="3" bestFit="1" customWidth="1"/>
    <col min="3078" max="3328" width="8.7109375" style="3"/>
    <col min="3329" max="3329" width="15.28515625" style="3" customWidth="1"/>
    <col min="3330" max="3330" width="7.42578125" style="3" customWidth="1"/>
    <col min="3331" max="3331" width="12.28515625" style="3" bestFit="1" customWidth="1"/>
    <col min="3332" max="3332" width="10.42578125" style="3" customWidth="1"/>
    <col min="3333" max="3333" width="12.28515625" style="3" bestFit="1" customWidth="1"/>
    <col min="3334" max="3584" width="8.7109375" style="3"/>
    <col min="3585" max="3585" width="15.28515625" style="3" customWidth="1"/>
    <col min="3586" max="3586" width="7.42578125" style="3" customWidth="1"/>
    <col min="3587" max="3587" width="12.28515625" style="3" bestFit="1" customWidth="1"/>
    <col min="3588" max="3588" width="10.42578125" style="3" customWidth="1"/>
    <col min="3589" max="3589" width="12.28515625" style="3" bestFit="1" customWidth="1"/>
    <col min="3590" max="3840" width="8.7109375" style="3"/>
    <col min="3841" max="3841" width="15.28515625" style="3" customWidth="1"/>
    <col min="3842" max="3842" width="7.42578125" style="3" customWidth="1"/>
    <col min="3843" max="3843" width="12.28515625" style="3" bestFit="1" customWidth="1"/>
    <col min="3844" max="3844" width="10.42578125" style="3" customWidth="1"/>
    <col min="3845" max="3845" width="12.28515625" style="3" bestFit="1" customWidth="1"/>
    <col min="3846" max="4096" width="8.7109375" style="3"/>
    <col min="4097" max="4097" width="15.28515625" style="3" customWidth="1"/>
    <col min="4098" max="4098" width="7.42578125" style="3" customWidth="1"/>
    <col min="4099" max="4099" width="12.28515625" style="3" bestFit="1" customWidth="1"/>
    <col min="4100" max="4100" width="10.42578125" style="3" customWidth="1"/>
    <col min="4101" max="4101" width="12.28515625" style="3" bestFit="1" customWidth="1"/>
    <col min="4102" max="4352" width="8.7109375" style="3"/>
    <col min="4353" max="4353" width="15.28515625" style="3" customWidth="1"/>
    <col min="4354" max="4354" width="7.42578125" style="3" customWidth="1"/>
    <col min="4355" max="4355" width="12.28515625" style="3" bestFit="1" customWidth="1"/>
    <col min="4356" max="4356" width="10.42578125" style="3" customWidth="1"/>
    <col min="4357" max="4357" width="12.28515625" style="3" bestFit="1" customWidth="1"/>
    <col min="4358" max="4608" width="8.7109375" style="3"/>
    <col min="4609" max="4609" width="15.28515625" style="3" customWidth="1"/>
    <col min="4610" max="4610" width="7.42578125" style="3" customWidth="1"/>
    <col min="4611" max="4611" width="12.28515625" style="3" bestFit="1" customWidth="1"/>
    <col min="4612" max="4612" width="10.42578125" style="3" customWidth="1"/>
    <col min="4613" max="4613" width="12.28515625" style="3" bestFit="1" customWidth="1"/>
    <col min="4614" max="4864" width="8.7109375" style="3"/>
    <col min="4865" max="4865" width="15.28515625" style="3" customWidth="1"/>
    <col min="4866" max="4866" width="7.42578125" style="3" customWidth="1"/>
    <col min="4867" max="4867" width="12.28515625" style="3" bestFit="1" customWidth="1"/>
    <col min="4868" max="4868" width="10.42578125" style="3" customWidth="1"/>
    <col min="4869" max="4869" width="12.28515625" style="3" bestFit="1" customWidth="1"/>
    <col min="4870" max="5120" width="8.7109375" style="3"/>
    <col min="5121" max="5121" width="15.28515625" style="3" customWidth="1"/>
    <col min="5122" max="5122" width="7.42578125" style="3" customWidth="1"/>
    <col min="5123" max="5123" width="12.28515625" style="3" bestFit="1" customWidth="1"/>
    <col min="5124" max="5124" width="10.42578125" style="3" customWidth="1"/>
    <col min="5125" max="5125" width="12.28515625" style="3" bestFit="1" customWidth="1"/>
    <col min="5126" max="5376" width="8.7109375" style="3"/>
    <col min="5377" max="5377" width="15.28515625" style="3" customWidth="1"/>
    <col min="5378" max="5378" width="7.42578125" style="3" customWidth="1"/>
    <col min="5379" max="5379" width="12.28515625" style="3" bestFit="1" customWidth="1"/>
    <col min="5380" max="5380" width="10.42578125" style="3" customWidth="1"/>
    <col min="5381" max="5381" width="12.28515625" style="3" bestFit="1" customWidth="1"/>
    <col min="5382" max="5632" width="8.7109375" style="3"/>
    <col min="5633" max="5633" width="15.28515625" style="3" customWidth="1"/>
    <col min="5634" max="5634" width="7.42578125" style="3" customWidth="1"/>
    <col min="5635" max="5635" width="12.28515625" style="3" bestFit="1" customWidth="1"/>
    <col min="5636" max="5636" width="10.42578125" style="3" customWidth="1"/>
    <col min="5637" max="5637" width="12.28515625" style="3" bestFit="1" customWidth="1"/>
    <col min="5638" max="5888" width="8.7109375" style="3"/>
    <col min="5889" max="5889" width="15.28515625" style="3" customWidth="1"/>
    <col min="5890" max="5890" width="7.42578125" style="3" customWidth="1"/>
    <col min="5891" max="5891" width="12.28515625" style="3" bestFit="1" customWidth="1"/>
    <col min="5892" max="5892" width="10.42578125" style="3" customWidth="1"/>
    <col min="5893" max="5893" width="12.28515625" style="3" bestFit="1" customWidth="1"/>
    <col min="5894" max="6144" width="8.7109375" style="3"/>
    <col min="6145" max="6145" width="15.28515625" style="3" customWidth="1"/>
    <col min="6146" max="6146" width="7.42578125" style="3" customWidth="1"/>
    <col min="6147" max="6147" width="12.28515625" style="3" bestFit="1" customWidth="1"/>
    <col min="6148" max="6148" width="10.42578125" style="3" customWidth="1"/>
    <col min="6149" max="6149" width="12.28515625" style="3" bestFit="1" customWidth="1"/>
    <col min="6150" max="6400" width="8.7109375" style="3"/>
    <col min="6401" max="6401" width="15.28515625" style="3" customWidth="1"/>
    <col min="6402" max="6402" width="7.42578125" style="3" customWidth="1"/>
    <col min="6403" max="6403" width="12.28515625" style="3" bestFit="1" customWidth="1"/>
    <col min="6404" max="6404" width="10.42578125" style="3" customWidth="1"/>
    <col min="6405" max="6405" width="12.28515625" style="3" bestFit="1" customWidth="1"/>
    <col min="6406" max="6656" width="8.7109375" style="3"/>
    <col min="6657" max="6657" width="15.28515625" style="3" customWidth="1"/>
    <col min="6658" max="6658" width="7.42578125" style="3" customWidth="1"/>
    <col min="6659" max="6659" width="12.28515625" style="3" bestFit="1" customWidth="1"/>
    <col min="6660" max="6660" width="10.42578125" style="3" customWidth="1"/>
    <col min="6661" max="6661" width="12.28515625" style="3" bestFit="1" customWidth="1"/>
    <col min="6662" max="6912" width="8.7109375" style="3"/>
    <col min="6913" max="6913" width="15.28515625" style="3" customWidth="1"/>
    <col min="6914" max="6914" width="7.42578125" style="3" customWidth="1"/>
    <col min="6915" max="6915" width="12.28515625" style="3" bestFit="1" customWidth="1"/>
    <col min="6916" max="6916" width="10.42578125" style="3" customWidth="1"/>
    <col min="6917" max="6917" width="12.28515625" style="3" bestFit="1" customWidth="1"/>
    <col min="6918" max="7168" width="8.7109375" style="3"/>
    <col min="7169" max="7169" width="15.28515625" style="3" customWidth="1"/>
    <col min="7170" max="7170" width="7.42578125" style="3" customWidth="1"/>
    <col min="7171" max="7171" width="12.28515625" style="3" bestFit="1" customWidth="1"/>
    <col min="7172" max="7172" width="10.42578125" style="3" customWidth="1"/>
    <col min="7173" max="7173" width="12.28515625" style="3" bestFit="1" customWidth="1"/>
    <col min="7174" max="7424" width="8.7109375" style="3"/>
    <col min="7425" max="7425" width="15.28515625" style="3" customWidth="1"/>
    <col min="7426" max="7426" width="7.42578125" style="3" customWidth="1"/>
    <col min="7427" max="7427" width="12.28515625" style="3" bestFit="1" customWidth="1"/>
    <col min="7428" max="7428" width="10.42578125" style="3" customWidth="1"/>
    <col min="7429" max="7429" width="12.28515625" style="3" bestFit="1" customWidth="1"/>
    <col min="7430" max="7680" width="8.7109375" style="3"/>
    <col min="7681" max="7681" width="15.28515625" style="3" customWidth="1"/>
    <col min="7682" max="7682" width="7.42578125" style="3" customWidth="1"/>
    <col min="7683" max="7683" width="12.28515625" style="3" bestFit="1" customWidth="1"/>
    <col min="7684" max="7684" width="10.42578125" style="3" customWidth="1"/>
    <col min="7685" max="7685" width="12.28515625" style="3" bestFit="1" customWidth="1"/>
    <col min="7686" max="7936" width="8.7109375" style="3"/>
    <col min="7937" max="7937" width="15.28515625" style="3" customWidth="1"/>
    <col min="7938" max="7938" width="7.42578125" style="3" customWidth="1"/>
    <col min="7939" max="7939" width="12.28515625" style="3" bestFit="1" customWidth="1"/>
    <col min="7940" max="7940" width="10.42578125" style="3" customWidth="1"/>
    <col min="7941" max="7941" width="12.28515625" style="3" bestFit="1" customWidth="1"/>
    <col min="7942" max="8192" width="8.7109375" style="3"/>
    <col min="8193" max="8193" width="15.28515625" style="3" customWidth="1"/>
    <col min="8194" max="8194" width="7.42578125" style="3" customWidth="1"/>
    <col min="8195" max="8195" width="12.28515625" style="3" bestFit="1" customWidth="1"/>
    <col min="8196" max="8196" width="10.42578125" style="3" customWidth="1"/>
    <col min="8197" max="8197" width="12.28515625" style="3" bestFit="1" customWidth="1"/>
    <col min="8198" max="8448" width="8.7109375" style="3"/>
    <col min="8449" max="8449" width="15.28515625" style="3" customWidth="1"/>
    <col min="8450" max="8450" width="7.42578125" style="3" customWidth="1"/>
    <col min="8451" max="8451" width="12.28515625" style="3" bestFit="1" customWidth="1"/>
    <col min="8452" max="8452" width="10.42578125" style="3" customWidth="1"/>
    <col min="8453" max="8453" width="12.28515625" style="3" bestFit="1" customWidth="1"/>
    <col min="8454" max="8704" width="8.7109375" style="3"/>
    <col min="8705" max="8705" width="15.28515625" style="3" customWidth="1"/>
    <col min="8706" max="8706" width="7.42578125" style="3" customWidth="1"/>
    <col min="8707" max="8707" width="12.28515625" style="3" bestFit="1" customWidth="1"/>
    <col min="8708" max="8708" width="10.42578125" style="3" customWidth="1"/>
    <col min="8709" max="8709" width="12.28515625" style="3" bestFit="1" customWidth="1"/>
    <col min="8710" max="8960" width="8.7109375" style="3"/>
    <col min="8961" max="8961" width="15.28515625" style="3" customWidth="1"/>
    <col min="8962" max="8962" width="7.42578125" style="3" customWidth="1"/>
    <col min="8963" max="8963" width="12.28515625" style="3" bestFit="1" customWidth="1"/>
    <col min="8964" max="8964" width="10.42578125" style="3" customWidth="1"/>
    <col min="8965" max="8965" width="12.28515625" style="3" bestFit="1" customWidth="1"/>
    <col min="8966" max="9216" width="8.7109375" style="3"/>
    <col min="9217" max="9217" width="15.28515625" style="3" customWidth="1"/>
    <col min="9218" max="9218" width="7.42578125" style="3" customWidth="1"/>
    <col min="9219" max="9219" width="12.28515625" style="3" bestFit="1" customWidth="1"/>
    <col min="9220" max="9220" width="10.42578125" style="3" customWidth="1"/>
    <col min="9221" max="9221" width="12.28515625" style="3" bestFit="1" customWidth="1"/>
    <col min="9222" max="9472" width="8.7109375" style="3"/>
    <col min="9473" max="9473" width="15.28515625" style="3" customWidth="1"/>
    <col min="9474" max="9474" width="7.42578125" style="3" customWidth="1"/>
    <col min="9475" max="9475" width="12.28515625" style="3" bestFit="1" customWidth="1"/>
    <col min="9476" max="9476" width="10.42578125" style="3" customWidth="1"/>
    <col min="9477" max="9477" width="12.28515625" style="3" bestFit="1" customWidth="1"/>
    <col min="9478" max="9728" width="8.7109375" style="3"/>
    <col min="9729" max="9729" width="15.28515625" style="3" customWidth="1"/>
    <col min="9730" max="9730" width="7.42578125" style="3" customWidth="1"/>
    <col min="9731" max="9731" width="12.28515625" style="3" bestFit="1" customWidth="1"/>
    <col min="9732" max="9732" width="10.42578125" style="3" customWidth="1"/>
    <col min="9733" max="9733" width="12.28515625" style="3" bestFit="1" customWidth="1"/>
    <col min="9734" max="9984" width="8.7109375" style="3"/>
    <col min="9985" max="9985" width="15.28515625" style="3" customWidth="1"/>
    <col min="9986" max="9986" width="7.42578125" style="3" customWidth="1"/>
    <col min="9987" max="9987" width="12.28515625" style="3" bestFit="1" customWidth="1"/>
    <col min="9988" max="9988" width="10.42578125" style="3" customWidth="1"/>
    <col min="9989" max="9989" width="12.28515625" style="3" bestFit="1" customWidth="1"/>
    <col min="9990" max="10240" width="8.7109375" style="3"/>
    <col min="10241" max="10241" width="15.28515625" style="3" customWidth="1"/>
    <col min="10242" max="10242" width="7.42578125" style="3" customWidth="1"/>
    <col min="10243" max="10243" width="12.28515625" style="3" bestFit="1" customWidth="1"/>
    <col min="10244" max="10244" width="10.42578125" style="3" customWidth="1"/>
    <col min="10245" max="10245" width="12.28515625" style="3" bestFit="1" customWidth="1"/>
    <col min="10246" max="10496" width="8.7109375" style="3"/>
    <col min="10497" max="10497" width="15.28515625" style="3" customWidth="1"/>
    <col min="10498" max="10498" width="7.42578125" style="3" customWidth="1"/>
    <col min="10499" max="10499" width="12.28515625" style="3" bestFit="1" customWidth="1"/>
    <col min="10500" max="10500" width="10.42578125" style="3" customWidth="1"/>
    <col min="10501" max="10501" width="12.28515625" style="3" bestFit="1" customWidth="1"/>
    <col min="10502" max="10752" width="8.7109375" style="3"/>
    <col min="10753" max="10753" width="15.28515625" style="3" customWidth="1"/>
    <col min="10754" max="10754" width="7.42578125" style="3" customWidth="1"/>
    <col min="10755" max="10755" width="12.28515625" style="3" bestFit="1" customWidth="1"/>
    <col min="10756" max="10756" width="10.42578125" style="3" customWidth="1"/>
    <col min="10757" max="10757" width="12.28515625" style="3" bestFit="1" customWidth="1"/>
    <col min="10758" max="11008" width="8.7109375" style="3"/>
    <col min="11009" max="11009" width="15.28515625" style="3" customWidth="1"/>
    <col min="11010" max="11010" width="7.42578125" style="3" customWidth="1"/>
    <col min="11011" max="11011" width="12.28515625" style="3" bestFit="1" customWidth="1"/>
    <col min="11012" max="11012" width="10.42578125" style="3" customWidth="1"/>
    <col min="11013" max="11013" width="12.28515625" style="3" bestFit="1" customWidth="1"/>
    <col min="11014" max="11264" width="8.7109375" style="3"/>
    <col min="11265" max="11265" width="15.28515625" style="3" customWidth="1"/>
    <col min="11266" max="11266" width="7.42578125" style="3" customWidth="1"/>
    <col min="11267" max="11267" width="12.28515625" style="3" bestFit="1" customWidth="1"/>
    <col min="11268" max="11268" width="10.42578125" style="3" customWidth="1"/>
    <col min="11269" max="11269" width="12.28515625" style="3" bestFit="1" customWidth="1"/>
    <col min="11270" max="11520" width="8.7109375" style="3"/>
    <col min="11521" max="11521" width="15.28515625" style="3" customWidth="1"/>
    <col min="11522" max="11522" width="7.42578125" style="3" customWidth="1"/>
    <col min="11523" max="11523" width="12.28515625" style="3" bestFit="1" customWidth="1"/>
    <col min="11524" max="11524" width="10.42578125" style="3" customWidth="1"/>
    <col min="11525" max="11525" width="12.28515625" style="3" bestFit="1" customWidth="1"/>
    <col min="11526" max="11776" width="8.7109375" style="3"/>
    <col min="11777" max="11777" width="15.28515625" style="3" customWidth="1"/>
    <col min="11778" max="11778" width="7.42578125" style="3" customWidth="1"/>
    <col min="11779" max="11779" width="12.28515625" style="3" bestFit="1" customWidth="1"/>
    <col min="11780" max="11780" width="10.42578125" style="3" customWidth="1"/>
    <col min="11781" max="11781" width="12.28515625" style="3" bestFit="1" customWidth="1"/>
    <col min="11782" max="12032" width="8.7109375" style="3"/>
    <col min="12033" max="12033" width="15.28515625" style="3" customWidth="1"/>
    <col min="12034" max="12034" width="7.42578125" style="3" customWidth="1"/>
    <col min="12035" max="12035" width="12.28515625" style="3" bestFit="1" customWidth="1"/>
    <col min="12036" max="12036" width="10.42578125" style="3" customWidth="1"/>
    <col min="12037" max="12037" width="12.28515625" style="3" bestFit="1" customWidth="1"/>
    <col min="12038" max="12288" width="8.7109375" style="3"/>
    <col min="12289" max="12289" width="15.28515625" style="3" customWidth="1"/>
    <col min="12290" max="12290" width="7.42578125" style="3" customWidth="1"/>
    <col min="12291" max="12291" width="12.28515625" style="3" bestFit="1" customWidth="1"/>
    <col min="12292" max="12292" width="10.42578125" style="3" customWidth="1"/>
    <col min="12293" max="12293" width="12.28515625" style="3" bestFit="1" customWidth="1"/>
    <col min="12294" max="12544" width="8.7109375" style="3"/>
    <col min="12545" max="12545" width="15.28515625" style="3" customWidth="1"/>
    <col min="12546" max="12546" width="7.42578125" style="3" customWidth="1"/>
    <col min="12547" max="12547" width="12.28515625" style="3" bestFit="1" customWidth="1"/>
    <col min="12548" max="12548" width="10.42578125" style="3" customWidth="1"/>
    <col min="12549" max="12549" width="12.28515625" style="3" bestFit="1" customWidth="1"/>
    <col min="12550" max="12800" width="8.7109375" style="3"/>
    <col min="12801" max="12801" width="15.28515625" style="3" customWidth="1"/>
    <col min="12802" max="12802" width="7.42578125" style="3" customWidth="1"/>
    <col min="12803" max="12803" width="12.28515625" style="3" bestFit="1" customWidth="1"/>
    <col min="12804" max="12804" width="10.42578125" style="3" customWidth="1"/>
    <col min="12805" max="12805" width="12.28515625" style="3" bestFit="1" customWidth="1"/>
    <col min="12806" max="13056" width="8.7109375" style="3"/>
    <col min="13057" max="13057" width="15.28515625" style="3" customWidth="1"/>
    <col min="13058" max="13058" width="7.42578125" style="3" customWidth="1"/>
    <col min="13059" max="13059" width="12.28515625" style="3" bestFit="1" customWidth="1"/>
    <col min="13060" max="13060" width="10.42578125" style="3" customWidth="1"/>
    <col min="13061" max="13061" width="12.28515625" style="3" bestFit="1" customWidth="1"/>
    <col min="13062" max="13312" width="8.7109375" style="3"/>
    <col min="13313" max="13313" width="15.28515625" style="3" customWidth="1"/>
    <col min="13314" max="13314" width="7.42578125" style="3" customWidth="1"/>
    <col min="13315" max="13315" width="12.28515625" style="3" bestFit="1" customWidth="1"/>
    <col min="13316" max="13316" width="10.42578125" style="3" customWidth="1"/>
    <col min="13317" max="13317" width="12.28515625" style="3" bestFit="1" customWidth="1"/>
    <col min="13318" max="13568" width="8.7109375" style="3"/>
    <col min="13569" max="13569" width="15.28515625" style="3" customWidth="1"/>
    <col min="13570" max="13570" width="7.42578125" style="3" customWidth="1"/>
    <col min="13571" max="13571" width="12.28515625" style="3" bestFit="1" customWidth="1"/>
    <col min="13572" max="13572" width="10.42578125" style="3" customWidth="1"/>
    <col min="13573" max="13573" width="12.28515625" style="3" bestFit="1" customWidth="1"/>
    <col min="13574" max="13824" width="8.7109375" style="3"/>
    <col min="13825" max="13825" width="15.28515625" style="3" customWidth="1"/>
    <col min="13826" max="13826" width="7.42578125" style="3" customWidth="1"/>
    <col min="13827" max="13827" width="12.28515625" style="3" bestFit="1" customWidth="1"/>
    <col min="13828" max="13828" width="10.42578125" style="3" customWidth="1"/>
    <col min="13829" max="13829" width="12.28515625" style="3" bestFit="1" customWidth="1"/>
    <col min="13830" max="14080" width="8.7109375" style="3"/>
    <col min="14081" max="14081" width="15.28515625" style="3" customWidth="1"/>
    <col min="14082" max="14082" width="7.42578125" style="3" customWidth="1"/>
    <col min="14083" max="14083" width="12.28515625" style="3" bestFit="1" customWidth="1"/>
    <col min="14084" max="14084" width="10.42578125" style="3" customWidth="1"/>
    <col min="14085" max="14085" width="12.28515625" style="3" bestFit="1" customWidth="1"/>
    <col min="14086" max="14336" width="8.7109375" style="3"/>
    <col min="14337" max="14337" width="15.28515625" style="3" customWidth="1"/>
    <col min="14338" max="14338" width="7.42578125" style="3" customWidth="1"/>
    <col min="14339" max="14339" width="12.28515625" style="3" bestFit="1" customWidth="1"/>
    <col min="14340" max="14340" width="10.42578125" style="3" customWidth="1"/>
    <col min="14341" max="14341" width="12.28515625" style="3" bestFit="1" customWidth="1"/>
    <col min="14342" max="14592" width="8.7109375" style="3"/>
    <col min="14593" max="14593" width="15.28515625" style="3" customWidth="1"/>
    <col min="14594" max="14594" width="7.42578125" style="3" customWidth="1"/>
    <col min="14595" max="14595" width="12.28515625" style="3" bestFit="1" customWidth="1"/>
    <col min="14596" max="14596" width="10.42578125" style="3" customWidth="1"/>
    <col min="14597" max="14597" width="12.28515625" style="3" bestFit="1" customWidth="1"/>
    <col min="14598" max="14848" width="8.7109375" style="3"/>
    <col min="14849" max="14849" width="15.28515625" style="3" customWidth="1"/>
    <col min="14850" max="14850" width="7.42578125" style="3" customWidth="1"/>
    <col min="14851" max="14851" width="12.28515625" style="3" bestFit="1" customWidth="1"/>
    <col min="14852" max="14852" width="10.42578125" style="3" customWidth="1"/>
    <col min="14853" max="14853" width="12.28515625" style="3" bestFit="1" customWidth="1"/>
    <col min="14854" max="15104" width="8.7109375" style="3"/>
    <col min="15105" max="15105" width="15.28515625" style="3" customWidth="1"/>
    <col min="15106" max="15106" width="7.42578125" style="3" customWidth="1"/>
    <col min="15107" max="15107" width="12.28515625" style="3" bestFit="1" customWidth="1"/>
    <col min="15108" max="15108" width="10.42578125" style="3" customWidth="1"/>
    <col min="15109" max="15109" width="12.28515625" style="3" bestFit="1" customWidth="1"/>
    <col min="15110" max="15360" width="8.7109375" style="3"/>
    <col min="15361" max="15361" width="15.28515625" style="3" customWidth="1"/>
    <col min="15362" max="15362" width="7.42578125" style="3" customWidth="1"/>
    <col min="15363" max="15363" width="12.28515625" style="3" bestFit="1" customWidth="1"/>
    <col min="15364" max="15364" width="10.42578125" style="3" customWidth="1"/>
    <col min="15365" max="15365" width="12.28515625" style="3" bestFit="1" customWidth="1"/>
    <col min="15366" max="15616" width="8.7109375" style="3"/>
    <col min="15617" max="15617" width="15.28515625" style="3" customWidth="1"/>
    <col min="15618" max="15618" width="7.42578125" style="3" customWidth="1"/>
    <col min="15619" max="15619" width="12.28515625" style="3" bestFit="1" customWidth="1"/>
    <col min="15620" max="15620" width="10.42578125" style="3" customWidth="1"/>
    <col min="15621" max="15621" width="12.28515625" style="3" bestFit="1" customWidth="1"/>
    <col min="15622" max="15872" width="8.7109375" style="3"/>
    <col min="15873" max="15873" width="15.28515625" style="3" customWidth="1"/>
    <col min="15874" max="15874" width="7.42578125" style="3" customWidth="1"/>
    <col min="15875" max="15875" width="12.28515625" style="3" bestFit="1" customWidth="1"/>
    <col min="15876" max="15876" width="10.42578125" style="3" customWidth="1"/>
    <col min="15877" max="15877" width="12.28515625" style="3" bestFit="1" customWidth="1"/>
    <col min="15878" max="16128" width="8.7109375" style="3"/>
    <col min="16129" max="16129" width="15.28515625" style="3" customWidth="1"/>
    <col min="16130" max="16130" width="7.42578125" style="3" customWidth="1"/>
    <col min="16131" max="16131" width="12.28515625" style="3" bestFit="1" customWidth="1"/>
    <col min="16132" max="16132" width="10.42578125" style="3" customWidth="1"/>
    <col min="16133" max="16133" width="12.28515625" style="3" bestFit="1" customWidth="1"/>
    <col min="16134" max="16384" width="8.7109375" style="3"/>
  </cols>
  <sheetData>
    <row r="1" spans="1:11" ht="18" x14ac:dyDescent="0.25">
      <c r="A1" s="1" t="s">
        <v>0</v>
      </c>
      <c r="B1" s="2"/>
    </row>
    <row r="2" spans="1:11" hidden="1" x14ac:dyDescent="0.2">
      <c r="A2" s="3" t="s">
        <v>1</v>
      </c>
    </row>
    <row r="3" spans="1:11" hidden="1" x14ac:dyDescent="0.2">
      <c r="A3" s="3" t="s">
        <v>2</v>
      </c>
    </row>
    <row r="4" spans="1:11" hidden="1" x14ac:dyDescent="0.2">
      <c r="A4" s="4" t="s">
        <v>3</v>
      </c>
      <c r="B4" s="4"/>
    </row>
    <row r="5" spans="1:11" hidden="1" x14ac:dyDescent="0.2">
      <c r="A5" s="84">
        <v>38677</v>
      </c>
      <c r="B5" s="84"/>
    </row>
    <row r="6" spans="1:11" x14ac:dyDescent="0.2">
      <c r="A6" s="5" t="s">
        <v>4</v>
      </c>
      <c r="B6" s="85"/>
      <c r="C6" s="5"/>
      <c r="D6" s="5"/>
    </row>
    <row r="7" spans="1:11" x14ac:dyDescent="0.2">
      <c r="A7" s="6" t="s">
        <v>5</v>
      </c>
      <c r="B7" s="86"/>
      <c r="C7" s="6"/>
      <c r="D7" s="6"/>
      <c r="E7" s="6"/>
    </row>
    <row r="8" spans="1:11" x14ac:dyDescent="0.2">
      <c r="A8" s="4"/>
      <c r="B8" s="4"/>
    </row>
    <row r="9" spans="1:11" x14ac:dyDescent="0.2">
      <c r="D9" s="7" t="s">
        <v>6</v>
      </c>
      <c r="E9" s="7" t="s">
        <v>7</v>
      </c>
    </row>
    <row r="10" spans="1:11" ht="15" x14ac:dyDescent="0.25">
      <c r="A10" s="7" t="s">
        <v>8</v>
      </c>
      <c r="B10" s="87">
        <f>C10/$C$10</f>
        <v>1</v>
      </c>
      <c r="C10" s="17">
        <v>27600</v>
      </c>
      <c r="D10" s="88"/>
      <c r="E10" s="8">
        <f>+C10*(1+D10)</f>
        <v>27600</v>
      </c>
      <c r="F10" s="89">
        <f>E10/$E$10</f>
        <v>1</v>
      </c>
      <c r="K10" s="9"/>
    </row>
    <row r="11" spans="1:11" ht="15" x14ac:dyDescent="0.25">
      <c r="B11" s="16"/>
      <c r="C11" s="10"/>
      <c r="E11" s="10"/>
      <c r="F11" s="16"/>
      <c r="K11" s="9"/>
    </row>
    <row r="12" spans="1:11" ht="15" x14ac:dyDescent="0.25">
      <c r="A12" s="7" t="s">
        <v>9</v>
      </c>
      <c r="B12" s="16"/>
      <c r="C12" s="10"/>
      <c r="E12" s="10"/>
      <c r="F12" s="16"/>
      <c r="K12" s="9"/>
    </row>
    <row r="13" spans="1:11" ht="15" x14ac:dyDescent="0.25">
      <c r="A13" s="16" t="s">
        <v>10</v>
      </c>
      <c r="B13" s="98">
        <f>SUM(C13:C16)/C10</f>
        <v>0.60181159420289854</v>
      </c>
      <c r="C13" s="90">
        <v>4787</v>
      </c>
      <c r="D13" s="91"/>
      <c r="E13" s="10">
        <f>+C13*(1+D13)</f>
        <v>4787</v>
      </c>
      <c r="F13" s="98">
        <f>SUM(E13:E16)/E10</f>
        <v>0.60181159420289854</v>
      </c>
      <c r="K13" s="9"/>
    </row>
    <row r="14" spans="1:11" ht="15" x14ac:dyDescent="0.25">
      <c r="A14" s="16" t="s">
        <v>11</v>
      </c>
      <c r="B14" s="98"/>
      <c r="C14" s="90">
        <v>8843</v>
      </c>
      <c r="D14" s="91"/>
      <c r="E14" s="10">
        <f>+C14*(1+D14)</f>
        <v>8843</v>
      </c>
      <c r="F14" s="98"/>
      <c r="K14" s="9"/>
    </row>
    <row r="15" spans="1:11" ht="15" x14ac:dyDescent="0.25">
      <c r="A15" s="16" t="s">
        <v>12</v>
      </c>
      <c r="B15" s="98"/>
      <c r="C15" s="90">
        <v>2980</v>
      </c>
      <c r="D15" s="91"/>
      <c r="E15" s="10">
        <f>+C15*(1+D15)</f>
        <v>2980</v>
      </c>
      <c r="F15" s="98"/>
    </row>
    <row r="16" spans="1:11" ht="15" x14ac:dyDescent="0.25">
      <c r="A16" s="16" t="s">
        <v>13</v>
      </c>
      <c r="B16" s="98"/>
      <c r="C16" s="90">
        <v>0</v>
      </c>
      <c r="D16" s="91"/>
      <c r="E16" s="10">
        <f>+C16*(1+D16)</f>
        <v>0</v>
      </c>
      <c r="F16" s="98"/>
    </row>
    <row r="17" spans="1:7" ht="15" x14ac:dyDescent="0.25">
      <c r="A17" s="7" t="s">
        <v>14</v>
      </c>
      <c r="B17" s="15">
        <f>B10-SUM(B13:B16)</f>
        <v>0.39818840579710146</v>
      </c>
      <c r="C17" s="92"/>
      <c r="D17" s="93"/>
      <c r="E17" s="10"/>
      <c r="F17" s="15">
        <f>F10-SUM(F13:F16)</f>
        <v>0.39818840579710146</v>
      </c>
    </row>
    <row r="18" spans="1:7" ht="15" x14ac:dyDescent="0.25">
      <c r="A18" s="3" t="s">
        <v>15</v>
      </c>
      <c r="B18" s="94"/>
      <c r="C18" s="90">
        <v>7200</v>
      </c>
      <c r="D18" s="91"/>
      <c r="E18" s="10">
        <f>+C18*(1+D18)</f>
        <v>7200</v>
      </c>
      <c r="F18" s="94"/>
      <c r="G18" s="32"/>
    </row>
    <row r="19" spans="1:7" x14ac:dyDescent="0.2">
      <c r="A19" s="7" t="s">
        <v>16</v>
      </c>
      <c r="B19" s="11"/>
      <c r="C19" s="18">
        <f>SUM(C13:C18)</f>
        <v>23810</v>
      </c>
      <c r="D19" s="16"/>
      <c r="E19" s="8">
        <f>SUM(E13:E18)</f>
        <v>23810</v>
      </c>
      <c r="F19" s="94"/>
    </row>
    <row r="20" spans="1:7" ht="15" x14ac:dyDescent="0.25">
      <c r="C20" s="19"/>
      <c r="E20" s="10"/>
    </row>
    <row r="21" spans="1:7" x14ac:dyDescent="0.2">
      <c r="A21" s="7" t="s">
        <v>17</v>
      </c>
      <c r="B21" s="20"/>
      <c r="C21" s="18">
        <f>+C10-C19</f>
        <v>3790</v>
      </c>
      <c r="E21" s="8">
        <f>+E10-E19</f>
        <v>3790</v>
      </c>
    </row>
    <row r="22" spans="1:7" ht="15" x14ac:dyDescent="0.25">
      <c r="A22" s="16" t="s">
        <v>18</v>
      </c>
      <c r="B22" s="95">
        <v>0.1</v>
      </c>
      <c r="C22" s="19">
        <f>+C21*B22</f>
        <v>379</v>
      </c>
      <c r="E22" s="10">
        <f>+E21*B22</f>
        <v>379</v>
      </c>
      <c r="F22" s="7" t="s">
        <v>19</v>
      </c>
    </row>
    <row r="23" spans="1:7" x14ac:dyDescent="0.2">
      <c r="A23" s="7" t="s">
        <v>20</v>
      </c>
      <c r="B23" s="7"/>
      <c r="C23" s="18">
        <f>+C21-C22</f>
        <v>3411</v>
      </c>
      <c r="E23" s="8">
        <f>+E21-E22</f>
        <v>3411</v>
      </c>
      <c r="F23" s="12">
        <f>+(E23-C23)/C23</f>
        <v>0</v>
      </c>
    </row>
    <row r="25" spans="1:7" x14ac:dyDescent="0.2">
      <c r="A25" s="3" t="s">
        <v>21</v>
      </c>
      <c r="B25" s="13"/>
      <c r="C25" s="13"/>
      <c r="D25" s="13"/>
      <c r="E25" s="13"/>
    </row>
    <row r="26" spans="1:7" x14ac:dyDescent="0.2">
      <c r="A26" s="3" t="s">
        <v>22</v>
      </c>
      <c r="B26" s="13"/>
      <c r="C26" s="13"/>
      <c r="D26" s="13"/>
      <c r="E26" s="13"/>
    </row>
    <row r="27" spans="1:7" x14ac:dyDescent="0.2">
      <c r="A27" s="3" t="s">
        <v>23</v>
      </c>
    </row>
    <row r="28" spans="1:7" x14ac:dyDescent="0.2">
      <c r="A28" s="3" t="s">
        <v>24</v>
      </c>
    </row>
    <row r="29" spans="1:7" x14ac:dyDescent="0.2">
      <c r="A29" s="3" t="s">
        <v>25</v>
      </c>
    </row>
    <row r="30" spans="1:7" x14ac:dyDescent="0.2">
      <c r="A30" s="3" t="s">
        <v>26</v>
      </c>
    </row>
    <row r="31" spans="1:7" x14ac:dyDescent="0.2">
      <c r="A31" s="3" t="s">
        <v>27</v>
      </c>
    </row>
    <row r="32" spans="1:7" x14ac:dyDescent="0.2">
      <c r="A32" s="14" t="s">
        <v>28</v>
      </c>
    </row>
    <row r="33" spans="1:1" x14ac:dyDescent="0.2">
      <c r="A33" s="3" t="s">
        <v>29</v>
      </c>
    </row>
  </sheetData>
  <mergeCells count="2">
    <mergeCell ref="B13:B16"/>
    <mergeCell ref="F13:F16"/>
  </mergeCells>
  <hyperlinks>
    <hyperlink ref="A4" r:id="rId1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zoomScale="140" zoomScaleNormal="140" workbookViewId="0">
      <selection activeCell="B18" sqref="B18"/>
    </sheetView>
  </sheetViews>
  <sheetFormatPr defaultRowHeight="12.75" x14ac:dyDescent="0.2"/>
  <cols>
    <col min="1" max="1" width="3.42578125" style="3" customWidth="1"/>
    <col min="2" max="2" width="47.28515625" style="3" customWidth="1"/>
    <col min="3" max="3" width="16.85546875" style="3" customWidth="1"/>
    <col min="4" max="4" width="16.28515625" style="3" customWidth="1"/>
    <col min="5" max="5" width="18.5703125" style="3" customWidth="1"/>
    <col min="6" max="249" width="8.7109375" style="3"/>
    <col min="250" max="250" width="15.28515625" style="3" customWidth="1"/>
    <col min="251" max="251" width="7.42578125" style="3" customWidth="1"/>
    <col min="252" max="252" width="12.28515625" style="3" bestFit="1" customWidth="1"/>
    <col min="253" max="253" width="10.42578125" style="3" customWidth="1"/>
    <col min="254" max="254" width="12.28515625" style="3" bestFit="1" customWidth="1"/>
    <col min="255" max="505" width="8.7109375" style="3"/>
    <col min="506" max="506" width="15.28515625" style="3" customWidth="1"/>
    <col min="507" max="507" width="7.42578125" style="3" customWidth="1"/>
    <col min="508" max="508" width="12.28515625" style="3" bestFit="1" customWidth="1"/>
    <col min="509" max="509" width="10.42578125" style="3" customWidth="1"/>
    <col min="510" max="510" width="12.28515625" style="3" bestFit="1" customWidth="1"/>
    <col min="511" max="761" width="8.7109375" style="3"/>
    <col min="762" max="762" width="15.28515625" style="3" customWidth="1"/>
    <col min="763" max="763" width="7.42578125" style="3" customWidth="1"/>
    <col min="764" max="764" width="12.28515625" style="3" bestFit="1" customWidth="1"/>
    <col min="765" max="765" width="10.42578125" style="3" customWidth="1"/>
    <col min="766" max="766" width="12.28515625" style="3" bestFit="1" customWidth="1"/>
    <col min="767" max="1017" width="8.7109375" style="3"/>
    <col min="1018" max="1018" width="15.28515625" style="3" customWidth="1"/>
    <col min="1019" max="1019" width="7.42578125" style="3" customWidth="1"/>
    <col min="1020" max="1020" width="12.28515625" style="3" bestFit="1" customWidth="1"/>
    <col min="1021" max="1021" width="10.42578125" style="3" customWidth="1"/>
    <col min="1022" max="1022" width="12.28515625" style="3" bestFit="1" customWidth="1"/>
    <col min="1023" max="1273" width="8.7109375" style="3"/>
    <col min="1274" max="1274" width="15.28515625" style="3" customWidth="1"/>
    <col min="1275" max="1275" width="7.42578125" style="3" customWidth="1"/>
    <col min="1276" max="1276" width="12.28515625" style="3" bestFit="1" customWidth="1"/>
    <col min="1277" max="1277" width="10.42578125" style="3" customWidth="1"/>
    <col min="1278" max="1278" width="12.28515625" style="3" bestFit="1" customWidth="1"/>
    <col min="1279" max="1529" width="8.7109375" style="3"/>
    <col min="1530" max="1530" width="15.28515625" style="3" customWidth="1"/>
    <col min="1531" max="1531" width="7.42578125" style="3" customWidth="1"/>
    <col min="1532" max="1532" width="12.28515625" style="3" bestFit="1" customWidth="1"/>
    <col min="1533" max="1533" width="10.42578125" style="3" customWidth="1"/>
    <col min="1534" max="1534" width="12.28515625" style="3" bestFit="1" customWidth="1"/>
    <col min="1535" max="1785" width="8.7109375" style="3"/>
    <col min="1786" max="1786" width="15.28515625" style="3" customWidth="1"/>
    <col min="1787" max="1787" width="7.42578125" style="3" customWidth="1"/>
    <col min="1788" max="1788" width="12.28515625" style="3" bestFit="1" customWidth="1"/>
    <col min="1789" max="1789" width="10.42578125" style="3" customWidth="1"/>
    <col min="1790" max="1790" width="12.28515625" style="3" bestFit="1" customWidth="1"/>
    <col min="1791" max="2041" width="8.7109375" style="3"/>
    <col min="2042" max="2042" width="15.28515625" style="3" customWidth="1"/>
    <col min="2043" max="2043" width="7.42578125" style="3" customWidth="1"/>
    <col min="2044" max="2044" width="12.28515625" style="3" bestFit="1" customWidth="1"/>
    <col min="2045" max="2045" width="10.42578125" style="3" customWidth="1"/>
    <col min="2046" max="2046" width="12.28515625" style="3" bestFit="1" customWidth="1"/>
    <col min="2047" max="2297" width="8.7109375" style="3"/>
    <col min="2298" max="2298" width="15.28515625" style="3" customWidth="1"/>
    <col min="2299" max="2299" width="7.42578125" style="3" customWidth="1"/>
    <col min="2300" max="2300" width="12.28515625" style="3" bestFit="1" customWidth="1"/>
    <col min="2301" max="2301" width="10.42578125" style="3" customWidth="1"/>
    <col min="2302" max="2302" width="12.28515625" style="3" bestFit="1" customWidth="1"/>
    <col min="2303" max="2553" width="8.7109375" style="3"/>
    <col min="2554" max="2554" width="15.28515625" style="3" customWidth="1"/>
    <col min="2555" max="2555" width="7.42578125" style="3" customWidth="1"/>
    <col min="2556" max="2556" width="12.28515625" style="3" bestFit="1" customWidth="1"/>
    <col min="2557" max="2557" width="10.42578125" style="3" customWidth="1"/>
    <col min="2558" max="2558" width="12.28515625" style="3" bestFit="1" customWidth="1"/>
    <col min="2559" max="2809" width="8.7109375" style="3"/>
    <col min="2810" max="2810" width="15.28515625" style="3" customWidth="1"/>
    <col min="2811" max="2811" width="7.42578125" style="3" customWidth="1"/>
    <col min="2812" max="2812" width="12.28515625" style="3" bestFit="1" customWidth="1"/>
    <col min="2813" max="2813" width="10.42578125" style="3" customWidth="1"/>
    <col min="2814" max="2814" width="12.28515625" style="3" bestFit="1" customWidth="1"/>
    <col min="2815" max="3065" width="8.7109375" style="3"/>
    <col min="3066" max="3066" width="15.28515625" style="3" customWidth="1"/>
    <col min="3067" max="3067" width="7.42578125" style="3" customWidth="1"/>
    <col min="3068" max="3068" width="12.28515625" style="3" bestFit="1" customWidth="1"/>
    <col min="3069" max="3069" width="10.42578125" style="3" customWidth="1"/>
    <col min="3070" max="3070" width="12.28515625" style="3" bestFit="1" customWidth="1"/>
    <col min="3071" max="3321" width="8.7109375" style="3"/>
    <col min="3322" max="3322" width="15.28515625" style="3" customWidth="1"/>
    <col min="3323" max="3323" width="7.42578125" style="3" customWidth="1"/>
    <col min="3324" max="3324" width="12.28515625" style="3" bestFit="1" customWidth="1"/>
    <col min="3325" max="3325" width="10.42578125" style="3" customWidth="1"/>
    <col min="3326" max="3326" width="12.28515625" style="3" bestFit="1" customWidth="1"/>
    <col min="3327" max="3577" width="8.7109375" style="3"/>
    <col min="3578" max="3578" width="15.28515625" style="3" customWidth="1"/>
    <col min="3579" max="3579" width="7.42578125" style="3" customWidth="1"/>
    <col min="3580" max="3580" width="12.28515625" style="3" bestFit="1" customWidth="1"/>
    <col min="3581" max="3581" width="10.42578125" style="3" customWidth="1"/>
    <col min="3582" max="3582" width="12.28515625" style="3" bestFit="1" customWidth="1"/>
    <col min="3583" max="3833" width="8.7109375" style="3"/>
    <col min="3834" max="3834" width="15.28515625" style="3" customWidth="1"/>
    <col min="3835" max="3835" width="7.42578125" style="3" customWidth="1"/>
    <col min="3836" max="3836" width="12.28515625" style="3" bestFit="1" customWidth="1"/>
    <col min="3837" max="3837" width="10.42578125" style="3" customWidth="1"/>
    <col min="3838" max="3838" width="12.28515625" style="3" bestFit="1" customWidth="1"/>
    <col min="3839" max="4089" width="8.7109375" style="3"/>
    <col min="4090" max="4090" width="15.28515625" style="3" customWidth="1"/>
    <col min="4091" max="4091" width="7.42578125" style="3" customWidth="1"/>
    <col min="4092" max="4092" width="12.28515625" style="3" bestFit="1" customWidth="1"/>
    <col min="4093" max="4093" width="10.42578125" style="3" customWidth="1"/>
    <col min="4094" max="4094" width="12.28515625" style="3" bestFit="1" customWidth="1"/>
    <col min="4095" max="4345" width="8.7109375" style="3"/>
    <col min="4346" max="4346" width="15.28515625" style="3" customWidth="1"/>
    <col min="4347" max="4347" width="7.42578125" style="3" customWidth="1"/>
    <col min="4348" max="4348" width="12.28515625" style="3" bestFit="1" customWidth="1"/>
    <col min="4349" max="4349" width="10.42578125" style="3" customWidth="1"/>
    <col min="4350" max="4350" width="12.28515625" style="3" bestFit="1" customWidth="1"/>
    <col min="4351" max="4601" width="8.7109375" style="3"/>
    <col min="4602" max="4602" width="15.28515625" style="3" customWidth="1"/>
    <col min="4603" max="4603" width="7.42578125" style="3" customWidth="1"/>
    <col min="4604" max="4604" width="12.28515625" style="3" bestFit="1" customWidth="1"/>
    <col min="4605" max="4605" width="10.42578125" style="3" customWidth="1"/>
    <col min="4606" max="4606" width="12.28515625" style="3" bestFit="1" customWidth="1"/>
    <col min="4607" max="4857" width="8.7109375" style="3"/>
    <col min="4858" max="4858" width="15.28515625" style="3" customWidth="1"/>
    <col min="4859" max="4859" width="7.42578125" style="3" customWidth="1"/>
    <col min="4860" max="4860" width="12.28515625" style="3" bestFit="1" customWidth="1"/>
    <col min="4861" max="4861" width="10.42578125" style="3" customWidth="1"/>
    <col min="4862" max="4862" width="12.28515625" style="3" bestFit="1" customWidth="1"/>
    <col min="4863" max="5113" width="8.7109375" style="3"/>
    <col min="5114" max="5114" width="15.28515625" style="3" customWidth="1"/>
    <col min="5115" max="5115" width="7.42578125" style="3" customWidth="1"/>
    <col min="5116" max="5116" width="12.28515625" style="3" bestFit="1" customWidth="1"/>
    <col min="5117" max="5117" width="10.42578125" style="3" customWidth="1"/>
    <col min="5118" max="5118" width="12.28515625" style="3" bestFit="1" customWidth="1"/>
    <col min="5119" max="5369" width="8.7109375" style="3"/>
    <col min="5370" max="5370" width="15.28515625" style="3" customWidth="1"/>
    <col min="5371" max="5371" width="7.42578125" style="3" customWidth="1"/>
    <col min="5372" max="5372" width="12.28515625" style="3" bestFit="1" customWidth="1"/>
    <col min="5373" max="5373" width="10.42578125" style="3" customWidth="1"/>
    <col min="5374" max="5374" width="12.28515625" style="3" bestFit="1" customWidth="1"/>
    <col min="5375" max="5625" width="8.7109375" style="3"/>
    <col min="5626" max="5626" width="15.28515625" style="3" customWidth="1"/>
    <col min="5627" max="5627" width="7.42578125" style="3" customWidth="1"/>
    <col min="5628" max="5628" width="12.28515625" style="3" bestFit="1" customWidth="1"/>
    <col min="5629" max="5629" width="10.42578125" style="3" customWidth="1"/>
    <col min="5630" max="5630" width="12.28515625" style="3" bestFit="1" customWidth="1"/>
    <col min="5631" max="5881" width="8.7109375" style="3"/>
    <col min="5882" max="5882" width="15.28515625" style="3" customWidth="1"/>
    <col min="5883" max="5883" width="7.42578125" style="3" customWidth="1"/>
    <col min="5884" max="5884" width="12.28515625" style="3" bestFit="1" customWidth="1"/>
    <col min="5885" max="5885" width="10.42578125" style="3" customWidth="1"/>
    <col min="5886" max="5886" width="12.28515625" style="3" bestFit="1" customWidth="1"/>
    <col min="5887" max="6137" width="8.7109375" style="3"/>
    <col min="6138" max="6138" width="15.28515625" style="3" customWidth="1"/>
    <col min="6139" max="6139" width="7.42578125" style="3" customWidth="1"/>
    <col min="6140" max="6140" width="12.28515625" style="3" bestFit="1" customWidth="1"/>
    <col min="6141" max="6141" width="10.42578125" style="3" customWidth="1"/>
    <col min="6142" max="6142" width="12.28515625" style="3" bestFit="1" customWidth="1"/>
    <col min="6143" max="6393" width="8.7109375" style="3"/>
    <col min="6394" max="6394" width="15.28515625" style="3" customWidth="1"/>
    <col min="6395" max="6395" width="7.42578125" style="3" customWidth="1"/>
    <col min="6396" max="6396" width="12.28515625" style="3" bestFit="1" customWidth="1"/>
    <col min="6397" max="6397" width="10.42578125" style="3" customWidth="1"/>
    <col min="6398" max="6398" width="12.28515625" style="3" bestFit="1" customWidth="1"/>
    <col min="6399" max="6649" width="8.7109375" style="3"/>
    <col min="6650" max="6650" width="15.28515625" style="3" customWidth="1"/>
    <col min="6651" max="6651" width="7.42578125" style="3" customWidth="1"/>
    <col min="6652" max="6652" width="12.28515625" style="3" bestFit="1" customWidth="1"/>
    <col min="6653" max="6653" width="10.42578125" style="3" customWidth="1"/>
    <col min="6654" max="6654" width="12.28515625" style="3" bestFit="1" customWidth="1"/>
    <col min="6655" max="6905" width="8.7109375" style="3"/>
    <col min="6906" max="6906" width="15.28515625" style="3" customWidth="1"/>
    <col min="6907" max="6907" width="7.42578125" style="3" customWidth="1"/>
    <col min="6908" max="6908" width="12.28515625" style="3" bestFit="1" customWidth="1"/>
    <col min="6909" max="6909" width="10.42578125" style="3" customWidth="1"/>
    <col min="6910" max="6910" width="12.28515625" style="3" bestFit="1" customWidth="1"/>
    <col min="6911" max="7161" width="8.7109375" style="3"/>
    <col min="7162" max="7162" width="15.28515625" style="3" customWidth="1"/>
    <col min="7163" max="7163" width="7.42578125" style="3" customWidth="1"/>
    <col min="7164" max="7164" width="12.28515625" style="3" bestFit="1" customWidth="1"/>
    <col min="7165" max="7165" width="10.42578125" style="3" customWidth="1"/>
    <col min="7166" max="7166" width="12.28515625" style="3" bestFit="1" customWidth="1"/>
    <col min="7167" max="7417" width="8.7109375" style="3"/>
    <col min="7418" max="7418" width="15.28515625" style="3" customWidth="1"/>
    <col min="7419" max="7419" width="7.42578125" style="3" customWidth="1"/>
    <col min="7420" max="7420" width="12.28515625" style="3" bestFit="1" customWidth="1"/>
    <col min="7421" max="7421" width="10.42578125" style="3" customWidth="1"/>
    <col min="7422" max="7422" width="12.28515625" style="3" bestFit="1" customWidth="1"/>
    <col min="7423" max="7673" width="8.7109375" style="3"/>
    <col min="7674" max="7674" width="15.28515625" style="3" customWidth="1"/>
    <col min="7675" max="7675" width="7.42578125" style="3" customWidth="1"/>
    <col min="7676" max="7676" width="12.28515625" style="3" bestFit="1" customWidth="1"/>
    <col min="7677" max="7677" width="10.42578125" style="3" customWidth="1"/>
    <col min="7678" max="7678" width="12.28515625" style="3" bestFit="1" customWidth="1"/>
    <col min="7679" max="7929" width="8.7109375" style="3"/>
    <col min="7930" max="7930" width="15.28515625" style="3" customWidth="1"/>
    <col min="7931" max="7931" width="7.42578125" style="3" customWidth="1"/>
    <col min="7932" max="7932" width="12.28515625" style="3" bestFit="1" customWidth="1"/>
    <col min="7933" max="7933" width="10.42578125" style="3" customWidth="1"/>
    <col min="7934" max="7934" width="12.28515625" style="3" bestFit="1" customWidth="1"/>
    <col min="7935" max="8185" width="8.7109375" style="3"/>
    <col min="8186" max="8186" width="15.28515625" style="3" customWidth="1"/>
    <col min="8187" max="8187" width="7.42578125" style="3" customWidth="1"/>
    <col min="8188" max="8188" width="12.28515625" style="3" bestFit="1" customWidth="1"/>
    <col min="8189" max="8189" width="10.42578125" style="3" customWidth="1"/>
    <col min="8190" max="8190" width="12.28515625" style="3" bestFit="1" customWidth="1"/>
    <col min="8191" max="8441" width="8.7109375" style="3"/>
    <col min="8442" max="8442" width="15.28515625" style="3" customWidth="1"/>
    <col min="8443" max="8443" width="7.42578125" style="3" customWidth="1"/>
    <col min="8444" max="8444" width="12.28515625" style="3" bestFit="1" customWidth="1"/>
    <col min="8445" max="8445" width="10.42578125" style="3" customWidth="1"/>
    <col min="8446" max="8446" width="12.28515625" style="3" bestFit="1" customWidth="1"/>
    <col min="8447" max="8697" width="8.7109375" style="3"/>
    <col min="8698" max="8698" width="15.28515625" style="3" customWidth="1"/>
    <col min="8699" max="8699" width="7.42578125" style="3" customWidth="1"/>
    <col min="8700" max="8700" width="12.28515625" style="3" bestFit="1" customWidth="1"/>
    <col min="8701" max="8701" width="10.42578125" style="3" customWidth="1"/>
    <col min="8702" max="8702" width="12.28515625" style="3" bestFit="1" customWidth="1"/>
    <col min="8703" max="8953" width="8.7109375" style="3"/>
    <col min="8954" max="8954" width="15.28515625" style="3" customWidth="1"/>
    <col min="8955" max="8955" width="7.42578125" style="3" customWidth="1"/>
    <col min="8956" max="8956" width="12.28515625" style="3" bestFit="1" customWidth="1"/>
    <col min="8957" max="8957" width="10.42578125" style="3" customWidth="1"/>
    <col min="8958" max="8958" width="12.28515625" style="3" bestFit="1" customWidth="1"/>
    <col min="8959" max="9209" width="8.7109375" style="3"/>
    <col min="9210" max="9210" width="15.28515625" style="3" customWidth="1"/>
    <col min="9211" max="9211" width="7.42578125" style="3" customWidth="1"/>
    <col min="9212" max="9212" width="12.28515625" style="3" bestFit="1" customWidth="1"/>
    <col min="9213" max="9213" width="10.42578125" style="3" customWidth="1"/>
    <col min="9214" max="9214" width="12.28515625" style="3" bestFit="1" customWidth="1"/>
    <col min="9215" max="9465" width="8.7109375" style="3"/>
    <col min="9466" max="9466" width="15.28515625" style="3" customWidth="1"/>
    <col min="9467" max="9467" width="7.42578125" style="3" customWidth="1"/>
    <col min="9468" max="9468" width="12.28515625" style="3" bestFit="1" customWidth="1"/>
    <col min="9469" max="9469" width="10.42578125" style="3" customWidth="1"/>
    <col min="9470" max="9470" width="12.28515625" style="3" bestFit="1" customWidth="1"/>
    <col min="9471" max="9721" width="8.7109375" style="3"/>
    <col min="9722" max="9722" width="15.28515625" style="3" customWidth="1"/>
    <col min="9723" max="9723" width="7.42578125" style="3" customWidth="1"/>
    <col min="9724" max="9724" width="12.28515625" style="3" bestFit="1" customWidth="1"/>
    <col min="9725" max="9725" width="10.42578125" style="3" customWidth="1"/>
    <col min="9726" max="9726" width="12.28515625" style="3" bestFit="1" customWidth="1"/>
    <col min="9727" max="9977" width="8.7109375" style="3"/>
    <col min="9978" max="9978" width="15.28515625" style="3" customWidth="1"/>
    <col min="9979" max="9979" width="7.42578125" style="3" customWidth="1"/>
    <col min="9980" max="9980" width="12.28515625" style="3" bestFit="1" customWidth="1"/>
    <col min="9981" max="9981" width="10.42578125" style="3" customWidth="1"/>
    <col min="9982" max="9982" width="12.28515625" style="3" bestFit="1" customWidth="1"/>
    <col min="9983" max="10233" width="8.7109375" style="3"/>
    <col min="10234" max="10234" width="15.28515625" style="3" customWidth="1"/>
    <col min="10235" max="10235" width="7.42578125" style="3" customWidth="1"/>
    <col min="10236" max="10236" width="12.28515625" style="3" bestFit="1" customWidth="1"/>
    <col min="10237" max="10237" width="10.42578125" style="3" customWidth="1"/>
    <col min="10238" max="10238" width="12.28515625" style="3" bestFit="1" customWidth="1"/>
    <col min="10239" max="10489" width="8.7109375" style="3"/>
    <col min="10490" max="10490" width="15.28515625" style="3" customWidth="1"/>
    <col min="10491" max="10491" width="7.42578125" style="3" customWidth="1"/>
    <col min="10492" max="10492" width="12.28515625" style="3" bestFit="1" customWidth="1"/>
    <col min="10493" max="10493" width="10.42578125" style="3" customWidth="1"/>
    <col min="10494" max="10494" width="12.28515625" style="3" bestFit="1" customWidth="1"/>
    <col min="10495" max="10745" width="8.7109375" style="3"/>
    <col min="10746" max="10746" width="15.28515625" style="3" customWidth="1"/>
    <col min="10747" max="10747" width="7.42578125" style="3" customWidth="1"/>
    <col min="10748" max="10748" width="12.28515625" style="3" bestFit="1" customWidth="1"/>
    <col min="10749" max="10749" width="10.42578125" style="3" customWidth="1"/>
    <col min="10750" max="10750" width="12.28515625" style="3" bestFit="1" customWidth="1"/>
    <col min="10751" max="11001" width="8.7109375" style="3"/>
    <col min="11002" max="11002" width="15.28515625" style="3" customWidth="1"/>
    <col min="11003" max="11003" width="7.42578125" style="3" customWidth="1"/>
    <col min="11004" max="11004" width="12.28515625" style="3" bestFit="1" customWidth="1"/>
    <col min="11005" max="11005" width="10.42578125" style="3" customWidth="1"/>
    <col min="11006" max="11006" width="12.28515625" style="3" bestFit="1" customWidth="1"/>
    <col min="11007" max="11257" width="8.7109375" style="3"/>
    <col min="11258" max="11258" width="15.28515625" style="3" customWidth="1"/>
    <col min="11259" max="11259" width="7.42578125" style="3" customWidth="1"/>
    <col min="11260" max="11260" width="12.28515625" style="3" bestFit="1" customWidth="1"/>
    <col min="11261" max="11261" width="10.42578125" style="3" customWidth="1"/>
    <col min="11262" max="11262" width="12.28515625" style="3" bestFit="1" customWidth="1"/>
    <col min="11263" max="11513" width="8.7109375" style="3"/>
    <col min="11514" max="11514" width="15.28515625" style="3" customWidth="1"/>
    <col min="11515" max="11515" width="7.42578125" style="3" customWidth="1"/>
    <col min="11516" max="11516" width="12.28515625" style="3" bestFit="1" customWidth="1"/>
    <col min="11517" max="11517" width="10.42578125" style="3" customWidth="1"/>
    <col min="11518" max="11518" width="12.28515625" style="3" bestFit="1" customWidth="1"/>
    <col min="11519" max="11769" width="8.7109375" style="3"/>
    <col min="11770" max="11770" width="15.28515625" style="3" customWidth="1"/>
    <col min="11771" max="11771" width="7.42578125" style="3" customWidth="1"/>
    <col min="11772" max="11772" width="12.28515625" style="3" bestFit="1" customWidth="1"/>
    <col min="11773" max="11773" width="10.42578125" style="3" customWidth="1"/>
    <col min="11774" max="11774" width="12.28515625" style="3" bestFit="1" customWidth="1"/>
    <col min="11775" max="12025" width="8.7109375" style="3"/>
    <col min="12026" max="12026" width="15.28515625" style="3" customWidth="1"/>
    <col min="12027" max="12027" width="7.42578125" style="3" customWidth="1"/>
    <col min="12028" max="12028" width="12.28515625" style="3" bestFit="1" customWidth="1"/>
    <col min="12029" max="12029" width="10.42578125" style="3" customWidth="1"/>
    <col min="12030" max="12030" width="12.28515625" style="3" bestFit="1" customWidth="1"/>
    <col min="12031" max="12281" width="8.7109375" style="3"/>
    <col min="12282" max="12282" width="15.28515625" style="3" customWidth="1"/>
    <col min="12283" max="12283" width="7.42578125" style="3" customWidth="1"/>
    <col min="12284" max="12284" width="12.28515625" style="3" bestFit="1" customWidth="1"/>
    <col min="12285" max="12285" width="10.42578125" style="3" customWidth="1"/>
    <col min="12286" max="12286" width="12.28515625" style="3" bestFit="1" customWidth="1"/>
    <col min="12287" max="12537" width="8.7109375" style="3"/>
    <col min="12538" max="12538" width="15.28515625" style="3" customWidth="1"/>
    <col min="12539" max="12539" width="7.42578125" style="3" customWidth="1"/>
    <col min="12540" max="12540" width="12.28515625" style="3" bestFit="1" customWidth="1"/>
    <col min="12541" max="12541" width="10.42578125" style="3" customWidth="1"/>
    <col min="12542" max="12542" width="12.28515625" style="3" bestFit="1" customWidth="1"/>
    <col min="12543" max="12793" width="8.7109375" style="3"/>
    <col min="12794" max="12794" width="15.28515625" style="3" customWidth="1"/>
    <col min="12795" max="12795" width="7.42578125" style="3" customWidth="1"/>
    <col min="12796" max="12796" width="12.28515625" style="3" bestFit="1" customWidth="1"/>
    <col min="12797" max="12797" width="10.42578125" style="3" customWidth="1"/>
    <col min="12798" max="12798" width="12.28515625" style="3" bestFit="1" customWidth="1"/>
    <col min="12799" max="13049" width="8.7109375" style="3"/>
    <col min="13050" max="13050" width="15.28515625" style="3" customWidth="1"/>
    <col min="13051" max="13051" width="7.42578125" style="3" customWidth="1"/>
    <col min="13052" max="13052" width="12.28515625" style="3" bestFit="1" customWidth="1"/>
    <col min="13053" max="13053" width="10.42578125" style="3" customWidth="1"/>
    <col min="13054" max="13054" width="12.28515625" style="3" bestFit="1" customWidth="1"/>
    <col min="13055" max="13305" width="8.7109375" style="3"/>
    <col min="13306" max="13306" width="15.28515625" style="3" customWidth="1"/>
    <col min="13307" max="13307" width="7.42578125" style="3" customWidth="1"/>
    <col min="13308" max="13308" width="12.28515625" style="3" bestFit="1" customWidth="1"/>
    <col min="13309" max="13309" width="10.42578125" style="3" customWidth="1"/>
    <col min="13310" max="13310" width="12.28515625" style="3" bestFit="1" customWidth="1"/>
    <col min="13311" max="13561" width="8.7109375" style="3"/>
    <col min="13562" max="13562" width="15.28515625" style="3" customWidth="1"/>
    <col min="13563" max="13563" width="7.42578125" style="3" customWidth="1"/>
    <col min="13564" max="13564" width="12.28515625" style="3" bestFit="1" customWidth="1"/>
    <col min="13565" max="13565" width="10.42578125" style="3" customWidth="1"/>
    <col min="13566" max="13566" width="12.28515625" style="3" bestFit="1" customWidth="1"/>
    <col min="13567" max="13817" width="8.7109375" style="3"/>
    <col min="13818" max="13818" width="15.28515625" style="3" customWidth="1"/>
    <col min="13819" max="13819" width="7.42578125" style="3" customWidth="1"/>
    <col min="13820" max="13820" width="12.28515625" style="3" bestFit="1" customWidth="1"/>
    <col min="13821" max="13821" width="10.42578125" style="3" customWidth="1"/>
    <col min="13822" max="13822" width="12.28515625" style="3" bestFit="1" customWidth="1"/>
    <col min="13823" max="14073" width="8.7109375" style="3"/>
    <col min="14074" max="14074" width="15.28515625" style="3" customWidth="1"/>
    <col min="14075" max="14075" width="7.42578125" style="3" customWidth="1"/>
    <col min="14076" max="14076" width="12.28515625" style="3" bestFit="1" customWidth="1"/>
    <col min="14077" max="14077" width="10.42578125" style="3" customWidth="1"/>
    <col min="14078" max="14078" width="12.28515625" style="3" bestFit="1" customWidth="1"/>
    <col min="14079" max="14329" width="8.7109375" style="3"/>
    <col min="14330" max="14330" width="15.28515625" style="3" customWidth="1"/>
    <col min="14331" max="14331" width="7.42578125" style="3" customWidth="1"/>
    <col min="14332" max="14332" width="12.28515625" style="3" bestFit="1" customWidth="1"/>
    <col min="14333" max="14333" width="10.42578125" style="3" customWidth="1"/>
    <col min="14334" max="14334" width="12.28515625" style="3" bestFit="1" customWidth="1"/>
    <col min="14335" max="14585" width="8.7109375" style="3"/>
    <col min="14586" max="14586" width="15.28515625" style="3" customWidth="1"/>
    <col min="14587" max="14587" width="7.42578125" style="3" customWidth="1"/>
    <col min="14588" max="14588" width="12.28515625" style="3" bestFit="1" customWidth="1"/>
    <col min="14589" max="14589" width="10.42578125" style="3" customWidth="1"/>
    <col min="14590" max="14590" width="12.28515625" style="3" bestFit="1" customWidth="1"/>
    <col min="14591" max="14841" width="8.7109375" style="3"/>
    <col min="14842" max="14842" width="15.28515625" style="3" customWidth="1"/>
    <col min="14843" max="14843" width="7.42578125" style="3" customWidth="1"/>
    <col min="14844" max="14844" width="12.28515625" style="3" bestFit="1" customWidth="1"/>
    <col min="14845" max="14845" width="10.42578125" style="3" customWidth="1"/>
    <col min="14846" max="14846" width="12.28515625" style="3" bestFit="1" customWidth="1"/>
    <col min="14847" max="15097" width="8.7109375" style="3"/>
    <col min="15098" max="15098" width="15.28515625" style="3" customWidth="1"/>
    <col min="15099" max="15099" width="7.42578125" style="3" customWidth="1"/>
    <col min="15100" max="15100" width="12.28515625" style="3" bestFit="1" customWidth="1"/>
    <col min="15101" max="15101" width="10.42578125" style="3" customWidth="1"/>
    <col min="15102" max="15102" width="12.28515625" style="3" bestFit="1" customWidth="1"/>
    <col min="15103" max="15353" width="8.7109375" style="3"/>
    <col min="15354" max="15354" width="15.28515625" style="3" customWidth="1"/>
    <col min="15355" max="15355" width="7.42578125" style="3" customWidth="1"/>
    <col min="15356" max="15356" width="12.28515625" style="3" bestFit="1" customWidth="1"/>
    <col min="15357" max="15357" width="10.42578125" style="3" customWidth="1"/>
    <col min="15358" max="15358" width="12.28515625" style="3" bestFit="1" customWidth="1"/>
    <col min="15359" max="15609" width="8.7109375" style="3"/>
    <col min="15610" max="15610" width="15.28515625" style="3" customWidth="1"/>
    <col min="15611" max="15611" width="7.42578125" style="3" customWidth="1"/>
    <col min="15612" max="15612" width="12.28515625" style="3" bestFit="1" customWidth="1"/>
    <col min="15613" max="15613" width="10.42578125" style="3" customWidth="1"/>
    <col min="15614" max="15614" width="12.28515625" style="3" bestFit="1" customWidth="1"/>
    <col min="15615" max="15865" width="8.7109375" style="3"/>
    <col min="15866" max="15866" width="15.28515625" style="3" customWidth="1"/>
    <col min="15867" max="15867" width="7.42578125" style="3" customWidth="1"/>
    <col min="15868" max="15868" width="12.28515625" style="3" bestFit="1" customWidth="1"/>
    <col min="15869" max="15869" width="10.42578125" style="3" customWidth="1"/>
    <col min="15870" max="15870" width="12.28515625" style="3" bestFit="1" customWidth="1"/>
    <col min="15871" max="16121" width="8.7109375" style="3"/>
    <col min="16122" max="16122" width="15.28515625" style="3" customWidth="1"/>
    <col min="16123" max="16123" width="7.42578125" style="3" customWidth="1"/>
    <col min="16124" max="16124" width="12.28515625" style="3" bestFit="1" customWidth="1"/>
    <col min="16125" max="16125" width="10.42578125" style="3" customWidth="1"/>
    <col min="16126" max="16126" width="12.28515625" style="3" bestFit="1" customWidth="1"/>
    <col min="16127" max="16384" width="8.7109375" style="3"/>
  </cols>
  <sheetData>
    <row r="2" spans="1:5" x14ac:dyDescent="0.2">
      <c r="B2" s="31" t="s">
        <v>30</v>
      </c>
    </row>
    <row r="3" spans="1:5" ht="13.5" thickBot="1" x14ac:dyDescent="0.25"/>
    <row r="4" spans="1:5" ht="19.5" thickBot="1" x14ac:dyDescent="0.25">
      <c r="A4" s="21"/>
      <c r="B4" s="21" t="s">
        <v>31</v>
      </c>
      <c r="C4" s="21" t="s">
        <v>32</v>
      </c>
      <c r="D4" s="21" t="s">
        <v>33</v>
      </c>
      <c r="E4" s="21" t="s">
        <v>34</v>
      </c>
    </row>
    <row r="5" spans="1:5" ht="39" thickTop="1" thickBot="1" x14ac:dyDescent="0.25">
      <c r="A5" s="22" t="s">
        <v>35</v>
      </c>
      <c r="B5" s="22" t="s">
        <v>36</v>
      </c>
      <c r="C5" s="23">
        <v>3790</v>
      </c>
      <c r="D5" s="23"/>
      <c r="E5" s="23"/>
    </row>
    <row r="6" spans="1:5" ht="19.5" thickBot="1" x14ac:dyDescent="0.25">
      <c r="A6" s="24" t="s">
        <v>37</v>
      </c>
      <c r="B6" s="24" t="s">
        <v>38</v>
      </c>
      <c r="C6" s="25">
        <v>0</v>
      </c>
      <c r="D6" s="25">
        <v>0</v>
      </c>
      <c r="E6" s="25">
        <v>0</v>
      </c>
    </row>
    <row r="7" spans="1:5" ht="19.5" thickBot="1" x14ac:dyDescent="0.25">
      <c r="A7" s="26" t="s">
        <v>39</v>
      </c>
      <c r="B7" s="26" t="s">
        <v>40</v>
      </c>
      <c r="C7" s="27">
        <f>C5+C6</f>
        <v>3790</v>
      </c>
      <c r="D7" s="27">
        <f>D5+D6</f>
        <v>0</v>
      </c>
      <c r="E7" s="27">
        <f>E5+E6</f>
        <v>0</v>
      </c>
    </row>
    <row r="8" spans="1:5" ht="19.5" thickBot="1" x14ac:dyDescent="0.25">
      <c r="A8" s="24" t="s">
        <v>41</v>
      </c>
      <c r="B8" s="24" t="s">
        <v>42</v>
      </c>
      <c r="C8" s="25">
        <v>7200</v>
      </c>
      <c r="D8" s="25"/>
      <c r="E8" s="25"/>
    </row>
    <row r="9" spans="1:5" ht="19.5" thickBot="1" x14ac:dyDescent="0.25">
      <c r="A9" s="26" t="s">
        <v>43</v>
      </c>
      <c r="B9" s="26" t="s">
        <v>44</v>
      </c>
      <c r="C9" s="27">
        <f>C8+C7</f>
        <v>10990</v>
      </c>
      <c r="D9" s="27">
        <f>D8+D7</f>
        <v>0</v>
      </c>
      <c r="E9" s="27">
        <f>E8+E7</f>
        <v>0</v>
      </c>
    </row>
    <row r="10" spans="1:5" ht="19.5" thickBot="1" x14ac:dyDescent="0.25">
      <c r="A10" s="24" t="s">
        <v>45</v>
      </c>
      <c r="B10" s="24" t="s">
        <v>46</v>
      </c>
      <c r="C10" s="28">
        <v>0.4</v>
      </c>
      <c r="D10" s="28"/>
      <c r="E10" s="28"/>
    </row>
    <row r="11" spans="1:5" ht="18.75" x14ac:dyDescent="0.2">
      <c r="A11" s="29" t="s">
        <v>47</v>
      </c>
      <c r="B11" s="29" t="s">
        <v>48</v>
      </c>
      <c r="C11" s="30">
        <f>C9/C10</f>
        <v>27475</v>
      </c>
      <c r="D11" s="30" t="e">
        <f>D9/D10</f>
        <v>#DIV/0!</v>
      </c>
      <c r="E11" s="30" t="e">
        <f>E9/E10</f>
        <v>#DIV/0!</v>
      </c>
    </row>
    <row r="13" spans="1:5" ht="15" x14ac:dyDescent="0.25">
      <c r="B13" s="3" t="s">
        <v>49</v>
      </c>
      <c r="D13" s="9"/>
    </row>
    <row r="14" spans="1:5" ht="15" x14ac:dyDescent="0.25">
      <c r="B14" s="3" t="s">
        <v>50</v>
      </c>
      <c r="D14" s="9"/>
    </row>
    <row r="15" spans="1:5" ht="15" x14ac:dyDescent="0.25">
      <c r="B15" s="7" t="s">
        <v>51</v>
      </c>
      <c r="D15" s="9"/>
    </row>
    <row r="16" spans="1:5" ht="15" x14ac:dyDescent="0.25">
      <c r="D16" s="9"/>
    </row>
    <row r="17" spans="4:4" ht="15" x14ac:dyDescent="0.25">
      <c r="D17" s="9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9" sqref="B29"/>
    </sheetView>
  </sheetViews>
  <sheetFormatPr defaultRowHeight="15" x14ac:dyDescent="0.25"/>
  <cols>
    <col min="1" max="1" width="68" customWidth="1"/>
    <col min="2" max="2" width="22.28515625" customWidth="1"/>
    <col min="3" max="3" width="22.85546875" customWidth="1"/>
  </cols>
  <sheetData>
    <row r="1" spans="1:3" ht="72.75" thickBot="1" x14ac:dyDescent="0.3">
      <c r="A1" s="33" t="s">
        <v>52</v>
      </c>
      <c r="B1" s="34" t="s">
        <v>53</v>
      </c>
      <c r="C1" s="34" t="s">
        <v>54</v>
      </c>
    </row>
    <row r="2" spans="1:3" ht="37.5" thickTop="1" thickBot="1" x14ac:dyDescent="0.3">
      <c r="A2" s="35" t="s">
        <v>55</v>
      </c>
      <c r="B2" s="36">
        <f>'[1]Budget no bulls'!F7</f>
        <v>27600</v>
      </c>
      <c r="C2" s="37">
        <v>1</v>
      </c>
    </row>
    <row r="3" spans="1:3" ht="36.75" thickBot="1" x14ac:dyDescent="0.3">
      <c r="A3" s="38" t="s">
        <v>56</v>
      </c>
      <c r="B3" s="39">
        <f>'[1]Budget no bulls'!F15</f>
        <v>16610.027749599136</v>
      </c>
      <c r="C3" s="40">
        <f>B3/$B$2</f>
        <v>0.60181259962315714</v>
      </c>
    </row>
    <row r="4" spans="1:3" ht="36.75" thickBot="1" x14ac:dyDescent="0.3">
      <c r="A4" s="41" t="s">
        <v>57</v>
      </c>
      <c r="B4" s="42">
        <f>B2-B3</f>
        <v>10989.972250400864</v>
      </c>
      <c r="C4" s="43">
        <f>B4/B2</f>
        <v>0.39818740037684291</v>
      </c>
    </row>
    <row r="5" spans="1:3" ht="36.75" thickBot="1" x14ac:dyDescent="0.3">
      <c r="A5" s="44" t="s">
        <v>58</v>
      </c>
      <c r="B5" s="45">
        <f>'[1]Budget no bulls'!F22</f>
        <v>7200</v>
      </c>
      <c r="C5" s="40">
        <f t="shared" ref="C5" si="0">B5/$B$2</f>
        <v>0.2608695652173913</v>
      </c>
    </row>
    <row r="6" spans="1:3" ht="36.75" thickBot="1" x14ac:dyDescent="0.3">
      <c r="A6" s="46" t="s">
        <v>59</v>
      </c>
      <c r="B6" s="42">
        <f>B4-B5</f>
        <v>3789.9722504008641</v>
      </c>
      <c r="C6" s="43">
        <f>B6/B2</f>
        <v>0.13731783515945159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3" sqref="A13"/>
    </sheetView>
  </sheetViews>
  <sheetFormatPr defaultRowHeight="15" x14ac:dyDescent="0.25"/>
  <cols>
    <col min="1" max="1" width="68" customWidth="1"/>
    <col min="2" max="2" width="22.28515625" customWidth="1"/>
    <col min="3" max="3" width="22.85546875" customWidth="1"/>
  </cols>
  <sheetData>
    <row r="1" spans="1:3" ht="72.75" thickBot="1" x14ac:dyDescent="0.3">
      <c r="A1" s="33" t="s">
        <v>52</v>
      </c>
      <c r="B1" s="34" t="s">
        <v>53</v>
      </c>
      <c r="C1" s="34" t="s">
        <v>54</v>
      </c>
    </row>
    <row r="2" spans="1:3" ht="37.5" thickTop="1" thickBot="1" x14ac:dyDescent="0.3">
      <c r="A2" s="35" t="s">
        <v>55</v>
      </c>
      <c r="B2" s="36">
        <f>'[1]Budget no bulls'!F7</f>
        <v>27600</v>
      </c>
      <c r="C2" s="37">
        <v>1</v>
      </c>
    </row>
    <row r="3" spans="1:3" ht="36.75" thickBot="1" x14ac:dyDescent="0.3">
      <c r="A3" s="38" t="s">
        <v>60</v>
      </c>
      <c r="B3" s="39">
        <f>'[1]Budget no bulls'!F11+'[1]Budget no bulls'!F12</f>
        <v>4786.8058509767989</v>
      </c>
      <c r="C3" s="40">
        <f>B3/$B$2</f>
        <v>0.17343499460060866</v>
      </c>
    </row>
    <row r="4" spans="1:3" ht="36.75" thickBot="1" x14ac:dyDescent="0.3">
      <c r="A4" s="38" t="s">
        <v>61</v>
      </c>
      <c r="B4" s="39">
        <f>'[1]Budget no bulls'!F13</f>
        <v>8842.7578782028195</v>
      </c>
      <c r="C4" s="40">
        <f t="shared" ref="C4:C8" si="0">B4/$B$2</f>
        <v>0.32038977819575432</v>
      </c>
    </row>
    <row r="5" spans="1:3" ht="36.75" thickBot="1" x14ac:dyDescent="0.3">
      <c r="A5" s="38" t="s">
        <v>62</v>
      </c>
      <c r="B5" s="39">
        <f>'[1]Budget no bulls'!F14</f>
        <v>2980.4640204195161</v>
      </c>
      <c r="C5" s="40">
        <f t="shared" si="0"/>
        <v>0.10798782682679406</v>
      </c>
    </row>
    <row r="6" spans="1:3" ht="36.75" thickBot="1" x14ac:dyDescent="0.3">
      <c r="A6" s="38" t="s">
        <v>63</v>
      </c>
      <c r="B6" s="39">
        <v>0</v>
      </c>
      <c r="C6" s="40">
        <f t="shared" si="0"/>
        <v>0</v>
      </c>
    </row>
    <row r="7" spans="1:3" ht="36.75" thickBot="1" x14ac:dyDescent="0.3">
      <c r="A7" s="41" t="s">
        <v>57</v>
      </c>
      <c r="B7" s="42">
        <f>B2-SUM(B3:B6)</f>
        <v>10989.972250400864</v>
      </c>
      <c r="C7" s="43">
        <f>B7/B2</f>
        <v>0.39818740037684291</v>
      </c>
    </row>
    <row r="8" spans="1:3" ht="36.75" thickBot="1" x14ac:dyDescent="0.3">
      <c r="A8" s="44" t="s">
        <v>58</v>
      </c>
      <c r="B8" s="45">
        <f>'[1]Budget no bulls'!F22</f>
        <v>7200</v>
      </c>
      <c r="C8" s="40">
        <f t="shared" si="0"/>
        <v>0.2608695652173913</v>
      </c>
    </row>
    <row r="9" spans="1:3" ht="36.75" thickBot="1" x14ac:dyDescent="0.3">
      <c r="A9" s="46" t="s">
        <v>59</v>
      </c>
      <c r="B9" s="42">
        <f>B7-B8</f>
        <v>3789.9722504008641</v>
      </c>
      <c r="C9" s="43">
        <f>B9/B2</f>
        <v>0.13731783515945159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4" workbookViewId="0">
      <selection activeCell="L23" sqref="L23"/>
    </sheetView>
  </sheetViews>
  <sheetFormatPr defaultRowHeight="15" x14ac:dyDescent="0.25"/>
  <cols>
    <col min="1" max="1" width="27.42578125" customWidth="1"/>
    <col min="2" max="2" width="9.85546875" customWidth="1"/>
    <col min="3" max="3" width="9.140625" customWidth="1"/>
    <col min="4" max="4" width="8.42578125" customWidth="1"/>
    <col min="5" max="5" width="7.5703125" customWidth="1"/>
    <col min="6" max="6" width="12" customWidth="1"/>
    <col min="7" max="7" width="9.5703125" customWidth="1"/>
    <col min="8" max="8" width="9.85546875" customWidth="1"/>
  </cols>
  <sheetData>
    <row r="1" spans="1:8" x14ac:dyDescent="0.25">
      <c r="A1" s="99" t="s">
        <v>64</v>
      </c>
      <c r="B1" s="99"/>
      <c r="C1" s="99"/>
      <c r="D1" s="99"/>
      <c r="E1" s="99"/>
      <c r="F1" s="99"/>
    </row>
    <row r="2" spans="1:8" ht="15.75" thickBot="1" x14ac:dyDescent="0.3">
      <c r="A2" s="47"/>
      <c r="B2" s="47"/>
      <c r="C2" s="47"/>
      <c r="D2" s="47"/>
      <c r="E2" s="47"/>
      <c r="F2" s="47"/>
    </row>
    <row r="3" spans="1:8" x14ac:dyDescent="0.25">
      <c r="A3" s="75"/>
      <c r="B3" s="75"/>
      <c r="C3" s="75"/>
      <c r="D3" s="75"/>
      <c r="E3" s="75"/>
      <c r="F3" s="75" t="s">
        <v>65</v>
      </c>
      <c r="G3" s="75" t="s">
        <v>66</v>
      </c>
      <c r="H3" s="80" t="s">
        <v>67</v>
      </c>
    </row>
    <row r="4" spans="1:8" ht="15.75" thickBot="1" x14ac:dyDescent="0.3">
      <c r="A4" s="74"/>
      <c r="B4" s="74"/>
      <c r="C4" s="76"/>
      <c r="D4" s="76"/>
      <c r="E4" s="76"/>
      <c r="F4" s="77"/>
      <c r="G4" s="78">
        <v>50</v>
      </c>
      <c r="H4" s="79">
        <f>D7</f>
        <v>32</v>
      </c>
    </row>
    <row r="5" spans="1:8" x14ac:dyDescent="0.25">
      <c r="A5" s="74"/>
      <c r="B5" s="74"/>
      <c r="C5" s="74"/>
      <c r="D5" s="74"/>
      <c r="E5" s="74"/>
      <c r="F5" s="47"/>
      <c r="G5" s="47"/>
      <c r="H5" s="47"/>
    </row>
    <row r="6" spans="1:8" x14ac:dyDescent="0.25">
      <c r="A6" s="48" t="s">
        <v>68</v>
      </c>
      <c r="B6" s="49"/>
      <c r="C6" s="49" t="s">
        <v>69</v>
      </c>
      <c r="D6" s="50" t="s">
        <v>70</v>
      </c>
      <c r="E6" s="50" t="s">
        <v>71</v>
      </c>
      <c r="F6" s="50"/>
      <c r="G6" s="50"/>
      <c r="H6" s="50"/>
    </row>
    <row r="7" spans="1:8" x14ac:dyDescent="0.25">
      <c r="A7" t="s">
        <v>72</v>
      </c>
      <c r="C7" s="51">
        <v>150</v>
      </c>
      <c r="D7" s="52">
        <v>32</v>
      </c>
      <c r="E7" s="82">
        <v>5</v>
      </c>
      <c r="F7" s="53">
        <f>C7*D7*E7</f>
        <v>24000</v>
      </c>
      <c r="G7" s="53">
        <f>F7/G4</f>
        <v>480</v>
      </c>
      <c r="H7" s="53">
        <f>F7/$H$4</f>
        <v>750</v>
      </c>
    </row>
    <row r="8" spans="1:8" x14ac:dyDescent="0.25">
      <c r="A8" t="s">
        <v>73</v>
      </c>
      <c r="C8" s="51">
        <v>72</v>
      </c>
      <c r="D8" s="54">
        <v>5</v>
      </c>
      <c r="E8" s="82">
        <v>10</v>
      </c>
      <c r="F8" s="53">
        <f t="shared" ref="F8" si="0">C8*D8*E8</f>
        <v>3600</v>
      </c>
      <c r="G8" s="53">
        <f>F8/G4</f>
        <v>72</v>
      </c>
      <c r="H8" s="53">
        <f>F8/$H$4</f>
        <v>112.5</v>
      </c>
    </row>
    <row r="9" spans="1:8" ht="15.75" thickBot="1" x14ac:dyDescent="0.3">
      <c r="A9" s="55" t="s">
        <v>74</v>
      </c>
      <c r="B9" s="55"/>
      <c r="C9" s="55"/>
      <c r="D9" s="56"/>
      <c r="E9" s="56"/>
      <c r="F9" s="57">
        <f>SUM(F7:F8)</f>
        <v>27600</v>
      </c>
      <c r="G9" s="57">
        <f>SUM(G7:G8)</f>
        <v>552</v>
      </c>
      <c r="H9" s="57">
        <f>F9/$H$4</f>
        <v>862.5</v>
      </c>
    </row>
    <row r="10" spans="1:8" ht="15.75" thickTop="1" x14ac:dyDescent="0.25">
      <c r="F10" s="53"/>
      <c r="G10" s="53"/>
      <c r="H10" s="53"/>
    </row>
    <row r="11" spans="1:8" x14ac:dyDescent="0.25">
      <c r="A11" s="48" t="s">
        <v>75</v>
      </c>
      <c r="B11" s="49"/>
      <c r="C11" s="49"/>
      <c r="D11" s="49"/>
      <c r="E11" s="49"/>
      <c r="F11" s="58"/>
      <c r="G11" s="58"/>
      <c r="H11" s="58"/>
    </row>
    <row r="12" spans="1:8" x14ac:dyDescent="0.25">
      <c r="A12" s="59" t="s">
        <v>76</v>
      </c>
      <c r="F12" s="53"/>
      <c r="G12" s="53"/>
      <c r="H12" s="53"/>
    </row>
    <row r="13" spans="1:8" x14ac:dyDescent="0.25">
      <c r="B13" t="s">
        <v>77</v>
      </c>
      <c r="F13" s="53">
        <v>2077.293105140875</v>
      </c>
      <c r="G13" s="53">
        <f>$F13/$G$4</f>
        <v>41.545862102817502</v>
      </c>
      <c r="H13" s="53">
        <f>F13/$H$4</f>
        <v>64.915409535652344</v>
      </c>
    </row>
    <row r="14" spans="1:8" x14ac:dyDescent="0.25">
      <c r="B14" t="s">
        <v>10</v>
      </c>
      <c r="F14" s="53">
        <v>2709.5127458359239</v>
      </c>
      <c r="G14" s="53">
        <f>$F14/$G$4</f>
        <v>54.19025491671848</v>
      </c>
      <c r="H14" s="53">
        <f>F14/$H$4</f>
        <v>84.67227330737262</v>
      </c>
    </row>
    <row r="15" spans="1:8" x14ac:dyDescent="0.25">
      <c r="B15" t="s">
        <v>78</v>
      </c>
      <c r="F15" s="53">
        <f>8760.75787820282+82</f>
        <v>8842.7578782028195</v>
      </c>
      <c r="G15" s="53">
        <f>$F15/$G$4</f>
        <v>176.85515756405638</v>
      </c>
      <c r="H15" s="53">
        <f>F15/$H$4</f>
        <v>276.33618369383811</v>
      </c>
    </row>
    <row r="16" spans="1:8" x14ac:dyDescent="0.25">
      <c r="B16" t="s">
        <v>12</v>
      </c>
      <c r="F16" s="58">
        <v>2980.4640204195161</v>
      </c>
      <c r="G16" s="58">
        <f>$F16/$G$4</f>
        <v>59.609280408390326</v>
      </c>
      <c r="H16" s="58">
        <f>F16/$H$4</f>
        <v>93.13950063810988</v>
      </c>
    </row>
    <row r="17" spans="1:8" ht="15.75" thickBot="1" x14ac:dyDescent="0.3">
      <c r="A17" s="55" t="s">
        <v>79</v>
      </c>
      <c r="B17" s="60"/>
      <c r="C17" s="60"/>
      <c r="D17" s="60"/>
      <c r="E17" s="60"/>
      <c r="F17" s="57">
        <f>SUM(F13:F16)</f>
        <v>16610.027749599136</v>
      </c>
      <c r="G17" s="57">
        <f>SUM(G13:G16)</f>
        <v>332.2005549919827</v>
      </c>
      <c r="H17" s="57">
        <f>F17/$H$4</f>
        <v>519.063367174973</v>
      </c>
    </row>
    <row r="18" spans="1:8" ht="15.75" thickTop="1" x14ac:dyDescent="0.25">
      <c r="A18" s="61"/>
      <c r="B18" s="62"/>
      <c r="C18" s="62"/>
      <c r="D18" s="62"/>
      <c r="E18" s="62"/>
      <c r="F18" s="63"/>
      <c r="G18" s="63"/>
      <c r="H18" s="63"/>
    </row>
    <row r="19" spans="1:8" ht="15.75" thickBot="1" x14ac:dyDescent="0.3">
      <c r="A19" s="55" t="s">
        <v>80</v>
      </c>
      <c r="B19" s="55"/>
      <c r="C19" s="55"/>
      <c r="D19" s="55"/>
      <c r="E19" s="55"/>
      <c r="F19" s="57">
        <f>F9-F17</f>
        <v>10989.972250400864</v>
      </c>
      <c r="G19" s="57">
        <f>G9-G17</f>
        <v>219.7994450080173</v>
      </c>
      <c r="H19" s="57">
        <f>F19/$H$4</f>
        <v>343.436632825027</v>
      </c>
    </row>
    <row r="20" spans="1:8" ht="15.75" thickTop="1" x14ac:dyDescent="0.25">
      <c r="F20" s="53"/>
      <c r="G20" s="53"/>
      <c r="H20" s="53"/>
    </row>
    <row r="21" spans="1:8" x14ac:dyDescent="0.25">
      <c r="A21" s="48" t="s">
        <v>81</v>
      </c>
      <c r="B21" s="49"/>
      <c r="C21" s="48" t="s">
        <v>82</v>
      </c>
      <c r="D21" s="64"/>
      <c r="E21" s="49"/>
      <c r="F21" s="58"/>
      <c r="G21" s="58"/>
      <c r="H21" s="58"/>
    </row>
    <row r="22" spans="1:8" x14ac:dyDescent="0.25">
      <c r="B22" t="s">
        <v>83</v>
      </c>
      <c r="D22" s="53">
        <v>72</v>
      </c>
      <c r="F22" s="53">
        <f>D22*$G$4</f>
        <v>3600</v>
      </c>
      <c r="G22" s="53">
        <f>$F22/$G$4</f>
        <v>72</v>
      </c>
      <c r="H22" s="53">
        <f>F22/$H$4</f>
        <v>112.5</v>
      </c>
    </row>
    <row r="23" spans="1:8" x14ac:dyDescent="0.25">
      <c r="B23" t="s">
        <v>84</v>
      </c>
      <c r="D23" s="53">
        <v>72</v>
      </c>
      <c r="F23" s="58">
        <f>D23*$G$4</f>
        <v>3600</v>
      </c>
      <c r="G23" s="58">
        <f>$F23/$G$4</f>
        <v>72</v>
      </c>
      <c r="H23" s="58">
        <f>F23/$H$4</f>
        <v>112.5</v>
      </c>
    </row>
    <row r="24" spans="1:8" ht="15.75" thickBot="1" x14ac:dyDescent="0.3">
      <c r="A24" s="55" t="s">
        <v>85</v>
      </c>
      <c r="B24" s="55"/>
      <c r="C24" s="55"/>
      <c r="D24" s="55"/>
      <c r="E24" s="55"/>
      <c r="F24" s="65">
        <f>SUM(F22:F23)</f>
        <v>7200</v>
      </c>
      <c r="G24" s="65">
        <f>SUM(G22:G23)</f>
        <v>144</v>
      </c>
      <c r="H24" s="65">
        <f>F24/$H$4</f>
        <v>225</v>
      </c>
    </row>
    <row r="25" spans="1:8" ht="15.75" thickTop="1" x14ac:dyDescent="0.25">
      <c r="F25" s="53"/>
      <c r="G25" s="53"/>
      <c r="H25" s="53"/>
    </row>
    <row r="26" spans="1:8" ht="15.75" thickBot="1" x14ac:dyDescent="0.3">
      <c r="A26" s="55" t="s">
        <v>16</v>
      </c>
      <c r="B26" s="55"/>
      <c r="C26" s="55"/>
      <c r="D26" s="55"/>
      <c r="E26" s="55"/>
      <c r="F26" s="57">
        <f>F24+F17</f>
        <v>23810.027749599136</v>
      </c>
      <c r="G26" s="57">
        <f>G24+G17</f>
        <v>476.2005549919827</v>
      </c>
      <c r="H26" s="57">
        <f>F26/$H$4</f>
        <v>744.063367174973</v>
      </c>
    </row>
    <row r="27" spans="1:8" ht="15.75" thickTop="1" x14ac:dyDescent="0.25">
      <c r="F27" s="53"/>
      <c r="G27" s="53"/>
      <c r="H27" s="53"/>
    </row>
    <row r="28" spans="1:8" ht="15.75" thickBot="1" x14ac:dyDescent="0.3">
      <c r="A28" s="55" t="s">
        <v>86</v>
      </c>
      <c r="B28" s="55"/>
      <c r="C28" s="55"/>
      <c r="D28" s="55"/>
      <c r="E28" s="55"/>
      <c r="F28" s="57">
        <f>F19-F24</f>
        <v>3789.9722504008641</v>
      </c>
      <c r="G28" s="57">
        <f>G19-G24</f>
        <v>75.799445008017301</v>
      </c>
      <c r="H28" s="57">
        <f>F28/$H$4</f>
        <v>118.436632825027</v>
      </c>
    </row>
    <row r="29" spans="1:8" ht="15.75" thickTop="1" x14ac:dyDescent="0.25">
      <c r="A29" s="66"/>
      <c r="B29" s="66"/>
      <c r="C29" s="66"/>
      <c r="D29" s="66"/>
      <c r="E29" s="66"/>
      <c r="F29" s="67"/>
      <c r="G29" s="67"/>
      <c r="H29" s="67"/>
    </row>
    <row r="30" spans="1:8" x14ac:dyDescent="0.25">
      <c r="A30" s="99" t="s">
        <v>64</v>
      </c>
      <c r="B30" s="100"/>
      <c r="C30" s="100"/>
      <c r="D30" s="100"/>
      <c r="E30" s="100"/>
      <c r="F30" s="100"/>
      <c r="G30" s="100"/>
      <c r="H30" s="82"/>
    </row>
    <row r="31" spans="1:8" ht="15.75" thickBot="1" x14ac:dyDescent="0.3">
      <c r="A31" s="55" t="s">
        <v>74</v>
      </c>
      <c r="B31" s="55"/>
      <c r="C31" s="55"/>
      <c r="D31" s="55"/>
      <c r="E31" s="55"/>
      <c r="F31" s="57">
        <f>F9</f>
        <v>27600</v>
      </c>
      <c r="G31" s="57">
        <f>G9</f>
        <v>552</v>
      </c>
      <c r="H31" s="68"/>
    </row>
    <row r="32" spans="1:8" ht="15.75" thickTop="1" x14ac:dyDescent="0.25">
      <c r="A32" s="59"/>
      <c r="B32" s="59"/>
      <c r="C32" s="59"/>
      <c r="D32" s="59"/>
      <c r="E32" s="59"/>
      <c r="F32" s="81"/>
      <c r="G32" s="81"/>
      <c r="H32" s="81"/>
    </row>
    <row r="33" spans="1:8" x14ac:dyDescent="0.25">
      <c r="A33" s="55" t="s">
        <v>79</v>
      </c>
      <c r="B33" s="55"/>
      <c r="C33" s="55"/>
      <c r="D33" s="55"/>
      <c r="E33" s="55"/>
      <c r="F33" s="69">
        <f>F17</f>
        <v>16610.027749599136</v>
      </c>
      <c r="G33" s="69">
        <f>G17</f>
        <v>332.2005549919827</v>
      </c>
      <c r="H33" s="68"/>
    </row>
    <row r="34" spans="1:8" x14ac:dyDescent="0.25">
      <c r="A34" s="59"/>
      <c r="B34" s="59"/>
      <c r="C34" s="59"/>
      <c r="D34" s="59"/>
      <c r="E34" s="59"/>
      <c r="F34" s="81"/>
      <c r="G34" s="81"/>
      <c r="H34" s="81"/>
    </row>
    <row r="35" spans="1:8" ht="15.75" thickBot="1" x14ac:dyDescent="0.3">
      <c r="A35" s="55" t="s">
        <v>87</v>
      </c>
      <c r="B35" s="55"/>
      <c r="C35" s="55"/>
      <c r="D35" s="55"/>
      <c r="E35" s="55"/>
      <c r="F35" s="57">
        <f>F19</f>
        <v>10989.972250400864</v>
      </c>
      <c r="G35" s="57">
        <f>G19</f>
        <v>219.7994450080173</v>
      </c>
      <c r="H35" s="68"/>
    </row>
    <row r="36" spans="1:8" ht="15.75" thickTop="1" x14ac:dyDescent="0.25">
      <c r="A36" s="59"/>
      <c r="B36" s="59"/>
      <c r="C36" s="59"/>
      <c r="D36" s="59"/>
      <c r="E36" s="59"/>
      <c r="F36" s="81"/>
      <c r="G36" s="81"/>
      <c r="H36" s="81"/>
    </row>
    <row r="37" spans="1:8" x14ac:dyDescent="0.25">
      <c r="A37" s="55" t="s">
        <v>85</v>
      </c>
      <c r="B37" s="55"/>
      <c r="C37" s="55"/>
      <c r="D37" s="55"/>
      <c r="E37" s="55"/>
      <c r="F37" s="69">
        <f>F24</f>
        <v>7200</v>
      </c>
      <c r="G37" s="69">
        <f>G24</f>
        <v>144</v>
      </c>
      <c r="H37" s="68"/>
    </row>
    <row r="38" spans="1:8" x14ac:dyDescent="0.25">
      <c r="A38" s="59"/>
      <c r="B38" s="59"/>
      <c r="C38" s="59"/>
      <c r="D38" s="59"/>
      <c r="E38" s="59"/>
      <c r="F38" s="81"/>
      <c r="G38" s="81"/>
      <c r="H38" s="81"/>
    </row>
    <row r="39" spans="1:8" ht="15.75" thickBot="1" x14ac:dyDescent="0.3">
      <c r="A39" s="55" t="s">
        <v>16</v>
      </c>
      <c r="B39" s="55"/>
      <c r="C39" s="55"/>
      <c r="D39" s="55"/>
      <c r="E39" s="55"/>
      <c r="F39" s="57">
        <f>F26</f>
        <v>23810.027749599136</v>
      </c>
      <c r="G39" s="57">
        <f>G26</f>
        <v>476.2005549919827</v>
      </c>
      <c r="H39" s="68"/>
    </row>
    <row r="40" spans="1:8" ht="15.75" thickTop="1" x14ac:dyDescent="0.25">
      <c r="A40" s="59"/>
      <c r="B40" s="59"/>
      <c r="C40" s="59"/>
      <c r="D40" s="59"/>
      <c r="E40" s="59"/>
      <c r="F40" s="81"/>
      <c r="G40" s="81"/>
      <c r="H40" s="81"/>
    </row>
    <row r="41" spans="1:8" ht="15.75" thickBot="1" x14ac:dyDescent="0.3">
      <c r="A41" s="55" t="s">
        <v>86</v>
      </c>
      <c r="B41" s="55"/>
      <c r="C41" s="55"/>
      <c r="D41" s="55"/>
      <c r="E41" s="55"/>
      <c r="F41" s="57">
        <f>F28</f>
        <v>3789.9722504008641</v>
      </c>
      <c r="G41" s="57">
        <f>G28</f>
        <v>75.799445008017301</v>
      </c>
      <c r="H41" s="68"/>
    </row>
    <row r="42" spans="1:8" ht="15.75" thickTop="1" x14ac:dyDescent="0.25"/>
    <row r="44" spans="1:8" ht="15.75" x14ac:dyDescent="0.25">
      <c r="A44" s="70"/>
      <c r="B44" s="70"/>
      <c r="C44" s="70"/>
      <c r="D44" s="70"/>
      <c r="E44" s="71" t="s">
        <v>88</v>
      </c>
      <c r="F44" s="71" t="s">
        <v>89</v>
      </c>
      <c r="G44" s="71" t="s">
        <v>90</v>
      </c>
      <c r="H44" s="71" t="s">
        <v>91</v>
      </c>
    </row>
    <row r="45" spans="1:8" ht="15.75" x14ac:dyDescent="0.25">
      <c r="A45" s="83" t="s">
        <v>92</v>
      </c>
      <c r="B45" s="70"/>
      <c r="C45" s="70"/>
      <c r="D45" s="70"/>
      <c r="E45" s="72">
        <f>F35</f>
        <v>10989.972250400864</v>
      </c>
      <c r="F45" s="73">
        <f>E45/50</f>
        <v>219.79944500801727</v>
      </c>
      <c r="G45" s="73">
        <f>E45/$D$7</f>
        <v>343.436632825027</v>
      </c>
      <c r="H45" s="73">
        <f>E45/($D$7*$E$7)</f>
        <v>68.687326565005407</v>
      </c>
    </row>
    <row r="46" spans="1:8" ht="15.75" x14ac:dyDescent="0.25">
      <c r="A46" s="101" t="s">
        <v>93</v>
      </c>
      <c r="B46" s="102"/>
      <c r="C46" s="102"/>
      <c r="D46" s="102"/>
      <c r="E46" s="72">
        <f>E45-F22</f>
        <v>7389.9722504008641</v>
      </c>
      <c r="F46" s="73">
        <f>E46/50</f>
        <v>147.79944500801727</v>
      </c>
      <c r="G46" s="73">
        <f>E46/$D$7</f>
        <v>230.936632825027</v>
      </c>
      <c r="H46" s="73">
        <f>E46/($D$7*$E$7)</f>
        <v>46.187326565005399</v>
      </c>
    </row>
    <row r="47" spans="1:8" ht="15.75" x14ac:dyDescent="0.25">
      <c r="A47" s="83" t="s">
        <v>94</v>
      </c>
      <c r="B47" s="70"/>
      <c r="C47" s="70"/>
      <c r="D47" s="70"/>
      <c r="E47" s="72">
        <f>F41</f>
        <v>3789.9722504008641</v>
      </c>
      <c r="F47" s="73">
        <f>E47/50</f>
        <v>75.799445008017287</v>
      </c>
      <c r="G47" s="73">
        <f>E47/$D$7</f>
        <v>118.436632825027</v>
      </c>
      <c r="H47" s="73">
        <f>E47/($D$7*$E$7)</f>
        <v>23.687326565005399</v>
      </c>
    </row>
  </sheetData>
  <mergeCells count="3">
    <mergeCell ref="A30:G30"/>
    <mergeCell ref="A46:D46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Presentors</vt:lpstr>
      <vt:lpstr>Sensitivity Analysis</vt:lpstr>
      <vt:lpstr>Sales Needed</vt:lpstr>
      <vt:lpstr>5 line Income Statement</vt:lpstr>
      <vt:lpstr>5 line IS Expanded</vt:lpstr>
      <vt:lpstr>Budget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Ruby Ward;tteegers@ag.arizona.edu;JArias@cals.arizona.edu;vhebb@unr.edu</dc:creator>
  <cp:keywords/>
  <dc:description/>
  <cp:lastModifiedBy>karizmendi</cp:lastModifiedBy>
  <cp:revision/>
  <dcterms:created xsi:type="dcterms:W3CDTF">2020-01-20T23:50:08Z</dcterms:created>
  <dcterms:modified xsi:type="dcterms:W3CDTF">2020-10-16T19:19:29Z</dcterms:modified>
  <cp:category/>
  <cp:contentStatus/>
</cp:coreProperties>
</file>